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4 Abril 2023\Logistica\Direccion\"/>
    </mc:Choice>
  </mc:AlternateContent>
  <bookViews>
    <workbookView xWindow="0" yWindow="0" windowWidth="28800" windowHeight="12570"/>
  </bookViews>
  <sheets>
    <sheet name="Verificación de Calidad Física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9" l="1"/>
  <c r="F132" i="9"/>
  <c r="F131" i="9"/>
  <c r="C129" i="9"/>
  <c r="D121" i="9"/>
  <c r="D120" i="9"/>
  <c r="D119" i="9"/>
  <c r="D118" i="9"/>
  <c r="D122" i="9" s="1"/>
  <c r="D117" i="9"/>
  <c r="D116" i="9"/>
  <c r="D115" i="9"/>
  <c r="D110" i="9"/>
  <c r="E122" i="9" s="1"/>
  <c r="F109" i="9"/>
  <c r="F108" i="9"/>
  <c r="F106" i="9"/>
  <c r="F105" i="9"/>
  <c r="F104" i="9"/>
  <c r="F103" i="9"/>
  <c r="F102" i="9"/>
  <c r="M100" i="9"/>
  <c r="E133" i="9" s="1"/>
  <c r="F100" i="9"/>
  <c r="F99" i="9"/>
  <c r="F98" i="9"/>
  <c r="M97" i="9"/>
  <c r="F97" i="9"/>
  <c r="M95" i="9"/>
  <c r="F95" i="9"/>
  <c r="F94" i="9"/>
  <c r="D86" i="9"/>
  <c r="F83" i="9"/>
  <c r="M77" i="9"/>
  <c r="F77" i="9"/>
  <c r="M75" i="9"/>
  <c r="M73" i="9"/>
  <c r="F70" i="9"/>
  <c r="F69" i="9"/>
  <c r="F68" i="9"/>
  <c r="F66" i="9"/>
  <c r="F65" i="9"/>
  <c r="M58" i="9"/>
  <c r="D57" i="9"/>
  <c r="M56" i="9"/>
  <c r="F56" i="9"/>
  <c r="M54" i="9"/>
  <c r="E131" i="9" s="1"/>
  <c r="F54" i="9"/>
  <c r="F53" i="9"/>
  <c r="F51" i="9"/>
  <c r="F50" i="9"/>
  <c r="F49" i="9"/>
  <c r="F47" i="9"/>
  <c r="F46" i="9"/>
  <c r="D38" i="9"/>
  <c r="E123" i="9" s="1"/>
  <c r="F35" i="9"/>
  <c r="F34" i="9"/>
  <c r="F33" i="9"/>
  <c r="M31" i="9"/>
  <c r="F30" i="9"/>
  <c r="M29" i="9"/>
  <c r="E132" i="9" s="1"/>
  <c r="F29" i="9"/>
  <c r="F28" i="9"/>
  <c r="M27" i="9"/>
  <c r="F26" i="9"/>
  <c r="F24" i="9"/>
</calcChain>
</file>

<file path=xl/sharedStrings.xml><?xml version="1.0" encoding="utf-8"?>
<sst xmlns="http://schemas.openxmlformats.org/spreadsheetml/2006/main" count="387" uniqueCount="76">
  <si>
    <t>MES:</t>
  </si>
  <si>
    <t>No.</t>
  </si>
  <si>
    <t>BODEGA</t>
  </si>
  <si>
    <t>TRATADO</t>
  </si>
  <si>
    <t>TOTALES</t>
  </si>
  <si>
    <t>Retalhuleu</t>
  </si>
  <si>
    <t xml:space="preserve">UNIDAD </t>
  </si>
  <si>
    <t>Tactic</t>
  </si>
  <si>
    <t>Ipala</t>
  </si>
  <si>
    <t>Fraijanes</t>
  </si>
  <si>
    <t>ml.</t>
  </si>
  <si>
    <t>Los Amates</t>
  </si>
  <si>
    <t>Quetzaltenango</t>
  </si>
  <si>
    <t>Pastillas</t>
  </si>
  <si>
    <t>PRODUCTO O AMBIENTE</t>
  </si>
  <si>
    <t>CANTIDAD UTILIZADA</t>
  </si>
  <si>
    <t>Tratamientos preventivos y curativos de los productos almacenados en bodegas</t>
  </si>
  <si>
    <t>Dirección de Logística</t>
  </si>
  <si>
    <t>Chimaltenango</t>
  </si>
  <si>
    <t>Ambiente General</t>
  </si>
  <si>
    <t>-</t>
  </si>
  <si>
    <t>Vapona</t>
  </si>
  <si>
    <t>Phosamine</t>
  </si>
  <si>
    <t>No. DE APLICACIONES</t>
  </si>
  <si>
    <t>QUÍMICO UTILIZADO</t>
  </si>
  <si>
    <t>No. DE</t>
  </si>
  <si>
    <t>QUÍMICO</t>
  </si>
  <si>
    <t>APLICACIONES</t>
  </si>
  <si>
    <t>UTILIZADO</t>
  </si>
  <si>
    <t>Hedonal</t>
  </si>
  <si>
    <t>PRODUCTO O AMBIENTE TRATADO</t>
  </si>
  <si>
    <t>Pisos y paredes</t>
  </si>
  <si>
    <t>K-obiol</t>
  </si>
  <si>
    <t>K-otrine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</si>
  <si>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</si>
  <si>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</si>
  <si>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</si>
  <si>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</si>
  <si>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</si>
  <si>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</si>
  <si>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Roundup</t>
  </si>
  <si>
    <t>MONITOREO DE CALIDAD FISICA DE LOS ALIMENTOS EN LA RECEPCION, ALMACENAMIENTO Y DESPACHO.</t>
  </si>
  <si>
    <t>Bodegas</t>
  </si>
  <si>
    <t>Actividad</t>
  </si>
  <si>
    <t>Cantidad</t>
  </si>
  <si>
    <t>monitoreo de calidad fisica de los alimentos</t>
  </si>
  <si>
    <t>Interior Bodegas</t>
  </si>
  <si>
    <t>Verificacion del alimentos previo al despacho</t>
  </si>
  <si>
    <t>K-othrine</t>
  </si>
  <si>
    <t>Curativo</t>
  </si>
  <si>
    <t>Preventivo</t>
  </si>
  <si>
    <t>verificacion de los alimentos previo a la recepción</t>
  </si>
  <si>
    <t>José Luis Jiménez/ Lisbeth Perucho</t>
  </si>
  <si>
    <t>Arroz, harina nixtamalizada y avena</t>
  </si>
  <si>
    <t>RESUMEN</t>
  </si>
  <si>
    <t>Bodega</t>
  </si>
  <si>
    <t>No. De aplicaciónes</t>
  </si>
  <si>
    <t xml:space="preserve">Retalhuleu </t>
  </si>
  <si>
    <t>Total</t>
  </si>
  <si>
    <t>----</t>
  </si>
  <si>
    <t>Embirex</t>
  </si>
  <si>
    <t>Imbirix</t>
  </si>
  <si>
    <t>DECRETO 54 - 2022</t>
  </si>
  <si>
    <t>ARTÍCULO 20, GESTIÓN DE LAS INTERVENCIONES RELEVANTES</t>
  </si>
  <si>
    <t>10 de  mayo del 2023</t>
  </si>
  <si>
    <t>MES: ENERO - ABRIL 2023</t>
  </si>
  <si>
    <t>---</t>
  </si>
  <si>
    <t>ENERO</t>
  </si>
  <si>
    <t>Preventiva</t>
  </si>
  <si>
    <t>Curativa</t>
  </si>
  <si>
    <t>FEBRERO</t>
  </si>
  <si>
    <t>Aceite mineral</t>
  </si>
  <si>
    <t>MARZO</t>
  </si>
  <si>
    <t>ABRIL</t>
  </si>
  <si>
    <t>m.</t>
  </si>
  <si>
    <t>RESUMEN 
ENERO -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</si>
</sst>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m\-yyyy"/>
  </numFmts>
  <fonts count="23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0"/>
      <name val="Tahoma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theme="4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double">
        <color theme="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8" fillId="0" borderId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0" borderId="18" applyNumberFormat="0" applyFill="0" applyAlignment="0" applyProtection="0"/>
    <xf numFmtId="0" fontId="15" fillId="0" borderId="0"/>
    <xf numFmtId="0" fontId="16" fillId="5" borderId="0" applyNumberFormat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3" fillId="0" borderId="0" xfId="0" applyFont="1"/>
    <xf numFmtId="0" fontId="2" fillId="3" borderId="1" xfId="1" applyFont="1" applyFill="1" applyAlignment="1">
      <alignment horizontal="center"/>
    </xf>
    <xf numFmtId="0" fontId="2" fillId="0" borderId="1" xfId="1" applyFont="1"/>
    <xf numFmtId="0" fontId="2" fillId="0" borderId="1" xfId="1" applyFont="1" applyAlignment="1">
      <alignment horizontal="right"/>
    </xf>
    <xf numFmtId="4" fontId="2" fillId="2" borderId="1" xfId="1" applyNumberFormat="1" applyFont="1" applyFill="1" applyAlignment="1">
      <alignment horizontal="center"/>
    </xf>
    <xf numFmtId="0" fontId="2" fillId="2" borderId="1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" fontId="7" fillId="2" borderId="1" xfId="1" applyNumberFormat="1" applyFont="1" applyFill="1" applyAlignment="1">
      <alignment horizontal="center"/>
    </xf>
    <xf numFmtId="0" fontId="7" fillId="0" borderId="1" xfId="1" applyFont="1" applyAlignment="1">
      <alignment horizontal="right"/>
    </xf>
    <xf numFmtId="0" fontId="7" fillId="0" borderId="1" xfId="1" applyFont="1"/>
    <xf numFmtId="0" fontId="7" fillId="2" borderId="17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0" borderId="2" xfId="1" applyFont="1" applyBorder="1"/>
    <xf numFmtId="0" fontId="4" fillId="0" borderId="0" xfId="0" applyFont="1"/>
    <xf numFmtId="0" fontId="7" fillId="3" borderId="1" xfId="1" applyFont="1" applyFill="1" applyAlignment="1">
      <alignment horizontal="center"/>
    </xf>
    <xf numFmtId="0" fontId="9" fillId="0" borderId="0" xfId="2" applyFont="1" applyFill="1" applyBorder="1"/>
    <xf numFmtId="0" fontId="8" fillId="0" borderId="0" xfId="2" applyFill="1" applyBorder="1"/>
    <xf numFmtId="0" fontId="6" fillId="0" borderId="0" xfId="2" applyFont="1" applyFill="1" applyBorder="1"/>
    <xf numFmtId="0" fontId="8" fillId="0" borderId="21" xfId="2" applyFill="1" applyBorder="1"/>
    <xf numFmtId="0" fontId="11" fillId="0" borderId="0" xfId="2" applyFont="1" applyFill="1" applyBorder="1"/>
    <xf numFmtId="0" fontId="8" fillId="0" borderId="22" xfId="2" applyFill="1" applyBorder="1"/>
    <xf numFmtId="0" fontId="8" fillId="0" borderId="23" xfId="2" applyFill="1" applyBorder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0" fontId="15" fillId="0" borderId="0" xfId="7" applyBorder="1"/>
    <xf numFmtId="0" fontId="8" fillId="0" borderId="19" xfId="2" applyFill="1" applyBorder="1"/>
    <xf numFmtId="0" fontId="15" fillId="0" borderId="23" xfId="7" applyBorder="1"/>
    <xf numFmtId="0" fontId="8" fillId="0" borderId="24" xfId="2" applyFill="1" applyBorder="1"/>
    <xf numFmtId="0" fontId="4" fillId="0" borderId="1" xfId="1" applyFont="1" applyFill="1" applyAlignment="1">
      <alignment horizontal="center"/>
    </xf>
    <xf numFmtId="0" fontId="4" fillId="0" borderId="1" xfId="1" applyFont="1" applyFill="1" applyAlignment="1">
      <alignment horizontal="center" vertical="center"/>
    </xf>
    <xf numFmtId="3" fontId="4" fillId="0" borderId="1" xfId="1" applyNumberFormat="1" applyFont="1" applyFill="1" applyAlignment="1">
      <alignment horizontal="center"/>
    </xf>
    <xf numFmtId="0" fontId="3" fillId="0" borderId="1" xfId="1" applyFont="1" applyFill="1" applyAlignment="1">
      <alignment horizontal="center"/>
    </xf>
    <xf numFmtId="0" fontId="3" fillId="0" borderId="1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" xfId="1" quotePrefix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4" fillId="0" borderId="1" xfId="1" quotePrefix="1" applyFont="1" applyFill="1" applyAlignment="1">
      <alignment horizontal="center"/>
    </xf>
    <xf numFmtId="3" fontId="4" fillId="0" borderId="1" xfId="1" applyNumberFormat="1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3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4" fillId="0" borderId="2" xfId="1" quotePrefix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/>
    <xf numFmtId="0" fontId="3" fillId="0" borderId="29" xfId="0" applyFont="1" applyBorder="1" applyAlignment="1">
      <alignment horizontal="center"/>
    </xf>
    <xf numFmtId="0" fontId="3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6" fillId="0" borderId="17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6" fillId="0" borderId="1" xfId="0" applyFont="1" applyBorder="1"/>
    <xf numFmtId="0" fontId="7" fillId="0" borderId="8" xfId="1" applyFont="1" applyBorder="1"/>
    <xf numFmtId="0" fontId="4" fillId="0" borderId="17" xfId="1" applyFont="1" applyFill="1" applyBorder="1" applyAlignment="1">
      <alignment horizontal="center"/>
    </xf>
    <xf numFmtId="0" fontId="0" fillId="0" borderId="9" xfId="0" applyBorder="1"/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22" fillId="0" borderId="0" xfId="0" applyFont="1"/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1" xfId="1" applyFont="1" applyFill="1" applyAlignment="1">
      <alignment horizontal="center"/>
    </xf>
    <xf numFmtId="0" fontId="2" fillId="2" borderId="1" xfId="1" applyFont="1" applyFill="1" applyAlignment="1">
      <alignment horizontal="center"/>
    </xf>
    <xf numFmtId="0" fontId="3" fillId="0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/>
    </xf>
    <xf numFmtId="0" fontId="4" fillId="0" borderId="1" xfId="1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2" borderId="1" xfId="1" applyNumberFormat="1" applyFont="1" applyFill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5" borderId="0" xfId="8" applyFont="1" applyAlignment="1">
      <alignment horizontal="center" vertical="center"/>
    </xf>
    <xf numFmtId="0" fontId="2" fillId="2" borderId="1" xfId="1" applyFont="1" applyFill="1" applyAlignment="1">
      <alignment horizontal="center"/>
    </xf>
    <xf numFmtId="0" fontId="7" fillId="2" borderId="1" xfId="1" applyFont="1" applyFill="1" applyAlignment="1">
      <alignment horizontal="center" vertical="center"/>
    </xf>
    <xf numFmtId="0" fontId="2" fillId="2" borderId="1" xfId="1" applyFont="1" applyFill="1" applyAlignment="1">
      <alignment horizontal="center" vertical="center"/>
    </xf>
    <xf numFmtId="0" fontId="2" fillId="2" borderId="1" xfId="1" applyFont="1" applyFill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7" fillId="2" borderId="1" xfId="1" applyFont="1" applyFill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1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/>
    </xf>
    <xf numFmtId="0" fontId="10" fillId="0" borderId="20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19" xfId="2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9">
    <cellStyle name="Énfasis1" xfId="8" builtinId="29"/>
    <cellStyle name="Millares 2" xfId="4"/>
    <cellStyle name="Millares 3" xfId="3"/>
    <cellStyle name="Neutral 2" xfId="5"/>
    <cellStyle name="Normal" xfId="0" builtinId="0"/>
    <cellStyle name="Normal 2" xfId="2"/>
    <cellStyle name="Normal 3" xfId="7"/>
    <cellStyle name="Total" xfId="1" builtinId="25"/>
    <cellStyle name="Total 2" xfId="6"/>
  </cellStyles>
  <dxfs count="6"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strike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5"/>
  <sheetViews>
    <sheetView showGridLines="0" tabSelected="1" workbookViewId="0">
      <selection activeCell="F91" sqref="F91:F92"/>
    </sheetView>
  </sheetViews>
  <sheetFormatPr baseColWidth="10" defaultRowHeight="14.25" x14ac:dyDescent="0.2"/>
  <cols>
    <col min="1" max="1" width="3.875" customWidth="1"/>
    <col min="2" max="2" width="4.5" customWidth="1"/>
    <col min="3" max="3" width="22.75" customWidth="1"/>
    <col min="4" max="4" width="18.375" customWidth="1"/>
    <col min="5" max="5" width="16.375" customWidth="1"/>
    <col min="6" max="6" width="16.75" customWidth="1"/>
    <col min="8" max="8" width="23.625" customWidth="1"/>
    <col min="14" max="14" width="14.125" bestFit="1" customWidth="1"/>
  </cols>
  <sheetData>
    <row r="1" spans="2:8" ht="15" thickBot="1" x14ac:dyDescent="0.25"/>
    <row r="2" spans="2:8" ht="15.75" x14ac:dyDescent="0.2">
      <c r="B2" s="172" t="s">
        <v>34</v>
      </c>
      <c r="C2" s="173"/>
      <c r="D2" s="173"/>
      <c r="E2" s="173"/>
      <c r="F2" s="173"/>
      <c r="G2" s="174"/>
      <c r="H2" s="29"/>
    </row>
    <row r="3" spans="2:8" ht="15" x14ac:dyDescent="0.25">
      <c r="B3" s="175" t="s">
        <v>62</v>
      </c>
      <c r="C3" s="176"/>
      <c r="D3" s="176"/>
      <c r="E3" s="176"/>
      <c r="F3" s="176"/>
      <c r="G3" s="177"/>
      <c r="H3" s="30"/>
    </row>
    <row r="4" spans="2:8" ht="15" x14ac:dyDescent="0.25">
      <c r="B4" s="175" t="s">
        <v>65</v>
      </c>
      <c r="C4" s="176"/>
      <c r="D4" s="176"/>
      <c r="E4" s="176"/>
      <c r="F4" s="176"/>
      <c r="G4" s="177"/>
      <c r="H4" s="30"/>
    </row>
    <row r="5" spans="2:8" ht="15" x14ac:dyDescent="0.25">
      <c r="B5" s="25"/>
      <c r="C5" s="26"/>
      <c r="D5" s="24"/>
      <c r="E5" s="31"/>
      <c r="F5" s="23"/>
      <c r="G5" s="32"/>
      <c r="H5" s="22"/>
    </row>
    <row r="6" spans="2:8" ht="15" x14ac:dyDescent="0.25">
      <c r="B6" s="170" t="s">
        <v>35</v>
      </c>
      <c r="C6" s="171"/>
      <c r="D6" s="24" t="s">
        <v>17</v>
      </c>
      <c r="E6" s="31"/>
      <c r="F6" s="23"/>
      <c r="G6" s="32"/>
      <c r="H6" s="22"/>
    </row>
    <row r="7" spans="2:8" ht="15" x14ac:dyDescent="0.25">
      <c r="B7" s="170" t="s">
        <v>36</v>
      </c>
      <c r="C7" s="171"/>
      <c r="D7" s="24" t="s">
        <v>17</v>
      </c>
      <c r="E7" s="31"/>
      <c r="F7" s="23"/>
      <c r="G7" s="32"/>
      <c r="H7" s="22"/>
    </row>
    <row r="8" spans="2:8" ht="15" x14ac:dyDescent="0.25">
      <c r="B8" s="170" t="s">
        <v>37</v>
      </c>
      <c r="C8" s="171"/>
      <c r="D8" s="24" t="s">
        <v>52</v>
      </c>
      <c r="E8" s="31"/>
      <c r="F8" s="23"/>
      <c r="G8" s="32"/>
      <c r="H8" s="22"/>
    </row>
    <row r="9" spans="2:8" ht="15" x14ac:dyDescent="0.25">
      <c r="B9" s="170" t="s">
        <v>38</v>
      </c>
      <c r="C9" s="171"/>
      <c r="D9" s="24" t="s">
        <v>64</v>
      </c>
      <c r="E9" s="31"/>
      <c r="F9" s="23"/>
      <c r="G9" s="32"/>
      <c r="H9" s="22"/>
    </row>
    <row r="10" spans="2:8" ht="15" x14ac:dyDescent="0.25">
      <c r="B10" s="170" t="s">
        <v>39</v>
      </c>
      <c r="C10" s="171"/>
      <c r="D10" s="24" t="s">
        <v>63</v>
      </c>
      <c r="E10" s="31"/>
      <c r="F10" s="23"/>
      <c r="G10" s="32"/>
      <c r="H10" s="22"/>
    </row>
    <row r="11" spans="2:8" ht="15" thickBot="1" x14ac:dyDescent="0.25">
      <c r="B11" s="27"/>
      <c r="C11" s="33"/>
      <c r="D11" s="33"/>
      <c r="E11" s="33"/>
      <c r="F11" s="28"/>
      <c r="G11" s="34"/>
      <c r="H11" s="22"/>
    </row>
    <row r="13" spans="2:8" x14ac:dyDescent="0.2">
      <c r="B13" s="12"/>
    </row>
    <row r="14" spans="2:8" x14ac:dyDescent="0.2">
      <c r="B14" s="136" t="s">
        <v>17</v>
      </c>
      <c r="C14" s="136"/>
      <c r="D14" s="136"/>
      <c r="E14" s="136"/>
      <c r="F14" s="136"/>
      <c r="G14" s="136"/>
      <c r="H14" s="136"/>
    </row>
    <row r="15" spans="2:8" x14ac:dyDescent="0.2">
      <c r="B15" s="20"/>
      <c r="C15" s="2"/>
      <c r="D15" s="2"/>
      <c r="E15" s="2"/>
      <c r="F15" s="2"/>
      <c r="G15" s="2"/>
      <c r="H15" s="2"/>
    </row>
    <row r="16" spans="2:8" ht="15" thickBot="1" x14ac:dyDescent="0.25">
      <c r="B16" s="137" t="s">
        <v>16</v>
      </c>
      <c r="C16" s="137"/>
      <c r="D16" s="137"/>
      <c r="E16" s="137"/>
      <c r="F16" s="137"/>
      <c r="G16" s="137"/>
      <c r="H16" s="137"/>
    </row>
    <row r="17" spans="2:20" ht="15.75" thickTop="1" thickBot="1" x14ac:dyDescent="0.25">
      <c r="B17" s="21"/>
      <c r="C17" s="3"/>
      <c r="D17" s="3"/>
      <c r="E17" s="3"/>
      <c r="F17" s="3"/>
      <c r="G17" s="3"/>
      <c r="H17" s="3"/>
    </row>
    <row r="18" spans="2:20" ht="15.75" thickTop="1" thickBot="1" x14ac:dyDescent="0.25">
      <c r="B18" s="15"/>
      <c r="C18" s="5" t="s">
        <v>0</v>
      </c>
      <c r="D18" s="124">
        <v>44927</v>
      </c>
      <c r="E18" s="124"/>
      <c r="F18" s="4"/>
      <c r="G18" s="4"/>
      <c r="H18" s="4"/>
    </row>
    <row r="19" spans="2:20" ht="15.75" thickTop="1" thickBot="1" x14ac:dyDescent="0.25">
      <c r="B19" s="15"/>
      <c r="C19" s="4"/>
      <c r="D19" s="4"/>
      <c r="E19" s="4"/>
      <c r="F19" s="4"/>
      <c r="G19" s="4"/>
      <c r="H19" s="4"/>
    </row>
    <row r="20" spans="2:20" ht="15.75" thickTop="1" thickBot="1" x14ac:dyDescent="0.25">
      <c r="B20" s="15"/>
      <c r="C20" s="4"/>
      <c r="D20" s="4"/>
      <c r="E20" s="4"/>
      <c r="F20" s="4"/>
      <c r="G20" s="4"/>
      <c r="H20" s="4"/>
    </row>
    <row r="21" spans="2:20" ht="15.75" thickTop="1" thickBot="1" x14ac:dyDescent="0.25">
      <c r="B21" s="138" t="s">
        <v>1</v>
      </c>
      <c r="C21" s="139" t="s">
        <v>2</v>
      </c>
      <c r="D21" s="7" t="s">
        <v>25</v>
      </c>
      <c r="E21" s="8" t="s">
        <v>26</v>
      </c>
      <c r="F21" s="140" t="s">
        <v>15</v>
      </c>
      <c r="G21" s="139" t="s">
        <v>6</v>
      </c>
      <c r="H21" s="7" t="s">
        <v>14</v>
      </c>
      <c r="K21" s="131" t="s">
        <v>41</v>
      </c>
      <c r="L21" s="131"/>
      <c r="M21" s="131"/>
    </row>
    <row r="22" spans="2:20" ht="15.75" thickTop="1" thickBot="1" x14ac:dyDescent="0.25">
      <c r="B22" s="138"/>
      <c r="C22" s="139"/>
      <c r="D22" s="9" t="s">
        <v>27</v>
      </c>
      <c r="E22" s="9" t="s">
        <v>28</v>
      </c>
      <c r="F22" s="140"/>
      <c r="G22" s="139"/>
      <c r="H22" s="9" t="s">
        <v>3</v>
      </c>
      <c r="K22" s="131"/>
      <c r="L22" s="131"/>
      <c r="M22" s="131"/>
    </row>
    <row r="23" spans="2:20" ht="20.25" customHeight="1" thickTop="1" thickBot="1" x14ac:dyDescent="0.25">
      <c r="B23" s="35">
        <v>1</v>
      </c>
      <c r="C23" s="97" t="s">
        <v>18</v>
      </c>
      <c r="D23" s="41" t="s">
        <v>66</v>
      </c>
      <c r="E23" s="41" t="s">
        <v>66</v>
      </c>
      <c r="F23" s="41" t="s">
        <v>66</v>
      </c>
      <c r="G23" s="41" t="s">
        <v>66</v>
      </c>
      <c r="H23" s="41" t="s">
        <v>66</v>
      </c>
      <c r="I23" s="1"/>
      <c r="K23" s="131"/>
      <c r="L23" s="131"/>
      <c r="M23" s="131"/>
    </row>
    <row r="24" spans="2:20" ht="15.75" thickTop="1" thickBot="1" x14ac:dyDescent="0.25">
      <c r="B24" s="35">
        <v>2</v>
      </c>
      <c r="C24" s="141" t="s">
        <v>9</v>
      </c>
      <c r="D24" s="39">
        <v>4</v>
      </c>
      <c r="E24" s="38" t="s">
        <v>22</v>
      </c>
      <c r="F24" s="38">
        <f>300+200+289+289</f>
        <v>1078</v>
      </c>
      <c r="G24" s="38" t="s">
        <v>13</v>
      </c>
      <c r="H24" s="38" t="s">
        <v>49</v>
      </c>
      <c r="I24" s="1"/>
      <c r="K24" s="94"/>
      <c r="L24" s="94"/>
      <c r="M24" s="94"/>
      <c r="N24" s="91"/>
      <c r="O24" s="91"/>
      <c r="P24" s="91"/>
      <c r="Q24" s="91"/>
      <c r="R24" s="91"/>
      <c r="S24" s="91"/>
      <c r="T24" s="91"/>
    </row>
    <row r="25" spans="2:20" ht="15.75" thickTop="1" thickBot="1" x14ac:dyDescent="0.25">
      <c r="B25" s="35">
        <v>3</v>
      </c>
      <c r="C25" s="142"/>
      <c r="D25" s="39">
        <v>1</v>
      </c>
      <c r="E25" s="38" t="s">
        <v>33</v>
      </c>
      <c r="F25" s="38">
        <v>320</v>
      </c>
      <c r="G25" s="38" t="s">
        <v>10</v>
      </c>
      <c r="H25" s="38" t="s">
        <v>19</v>
      </c>
      <c r="I25" s="1"/>
      <c r="K25" s="144" t="s">
        <v>67</v>
      </c>
      <c r="L25" s="144"/>
      <c r="M25" s="144"/>
      <c r="N25" s="156" t="s">
        <v>18</v>
      </c>
      <c r="O25" s="156" t="s">
        <v>9</v>
      </c>
      <c r="P25" s="178" t="s">
        <v>8</v>
      </c>
      <c r="Q25" s="156" t="s">
        <v>11</v>
      </c>
      <c r="R25" s="156" t="s">
        <v>12</v>
      </c>
      <c r="S25" s="156" t="s">
        <v>5</v>
      </c>
      <c r="T25" s="156" t="s">
        <v>7</v>
      </c>
    </row>
    <row r="26" spans="2:20" ht="15.75" thickTop="1" thickBot="1" x14ac:dyDescent="0.25">
      <c r="B26" s="35">
        <v>4</v>
      </c>
      <c r="C26" s="143"/>
      <c r="D26" s="39">
        <v>2</v>
      </c>
      <c r="E26" s="38" t="s">
        <v>21</v>
      </c>
      <c r="F26" s="38">
        <f>1400+480</f>
        <v>1880</v>
      </c>
      <c r="G26" s="38" t="s">
        <v>10</v>
      </c>
      <c r="H26" s="38" t="s">
        <v>46</v>
      </c>
      <c r="K26" s="144" t="s">
        <v>43</v>
      </c>
      <c r="L26" s="144"/>
      <c r="M26" s="93" t="s">
        <v>44</v>
      </c>
      <c r="N26" s="157"/>
      <c r="O26" s="157"/>
      <c r="P26" s="179"/>
      <c r="Q26" s="157"/>
      <c r="R26" s="157"/>
      <c r="S26" s="157"/>
      <c r="T26" s="157"/>
    </row>
    <row r="27" spans="2:20" ht="15.75" thickTop="1" thickBot="1" x14ac:dyDescent="0.25">
      <c r="B27" s="35">
        <v>5</v>
      </c>
      <c r="C27" s="98" t="s">
        <v>8</v>
      </c>
      <c r="D27" s="41" t="s">
        <v>66</v>
      </c>
      <c r="E27" s="41" t="s">
        <v>66</v>
      </c>
      <c r="F27" s="41" t="s">
        <v>66</v>
      </c>
      <c r="G27" s="41" t="s">
        <v>66</v>
      </c>
      <c r="H27" s="41" t="s">
        <v>66</v>
      </c>
      <c r="K27" s="144" t="s">
        <v>51</v>
      </c>
      <c r="L27" s="144"/>
      <c r="M27" s="131">
        <f>SUM(N27:T28)</f>
        <v>40</v>
      </c>
      <c r="N27" s="135">
        <v>9</v>
      </c>
      <c r="O27" s="135">
        <v>0</v>
      </c>
      <c r="P27" s="135"/>
      <c r="Q27" s="135">
        <v>4</v>
      </c>
      <c r="R27" s="135">
        <v>5</v>
      </c>
      <c r="S27" s="135">
        <v>12</v>
      </c>
      <c r="T27" s="135">
        <v>10</v>
      </c>
    </row>
    <row r="28" spans="2:20" ht="15.75" thickTop="1" thickBot="1" x14ac:dyDescent="0.25">
      <c r="B28" s="35">
        <v>6</v>
      </c>
      <c r="C28" s="163" t="s">
        <v>11</v>
      </c>
      <c r="D28" s="39">
        <v>2</v>
      </c>
      <c r="E28" s="38" t="s">
        <v>32</v>
      </c>
      <c r="F28" s="38">
        <f>120+120</f>
        <v>240</v>
      </c>
      <c r="G28" s="38" t="s">
        <v>10</v>
      </c>
      <c r="H28" s="38" t="s">
        <v>46</v>
      </c>
      <c r="K28" s="144"/>
      <c r="L28" s="144"/>
      <c r="M28" s="131"/>
      <c r="N28" s="135"/>
      <c r="O28" s="135"/>
      <c r="P28" s="135"/>
      <c r="Q28" s="135"/>
      <c r="R28" s="135"/>
      <c r="S28" s="135"/>
      <c r="T28" s="135"/>
    </row>
    <row r="29" spans="2:20" ht="15.75" thickTop="1" thickBot="1" x14ac:dyDescent="0.25">
      <c r="B29" s="35">
        <v>7</v>
      </c>
      <c r="C29" s="164"/>
      <c r="D29" s="39">
        <v>6</v>
      </c>
      <c r="E29" s="38" t="s">
        <v>33</v>
      </c>
      <c r="F29" s="38">
        <f>120+120+120+160+200+100</f>
        <v>820</v>
      </c>
      <c r="G29" s="38" t="s">
        <v>10</v>
      </c>
      <c r="H29" s="38" t="s">
        <v>46</v>
      </c>
      <c r="K29" s="131" t="s">
        <v>45</v>
      </c>
      <c r="L29" s="131"/>
      <c r="M29" s="131">
        <f>SUM(N29:T30)</f>
        <v>52</v>
      </c>
      <c r="N29" s="135">
        <v>2</v>
      </c>
      <c r="O29" s="135">
        <v>20</v>
      </c>
      <c r="P29" s="135"/>
      <c r="Q29" s="135">
        <v>22</v>
      </c>
      <c r="R29" s="135">
        <v>3</v>
      </c>
      <c r="S29" s="135">
        <v>4</v>
      </c>
      <c r="T29" s="135">
        <v>1</v>
      </c>
    </row>
    <row r="30" spans="2:20" ht="15.75" thickTop="1" thickBot="1" x14ac:dyDescent="0.25">
      <c r="B30" s="35">
        <v>8</v>
      </c>
      <c r="C30" s="165"/>
      <c r="D30" s="39">
        <v>28</v>
      </c>
      <c r="E30" s="38" t="s">
        <v>22</v>
      </c>
      <c r="F30" s="38">
        <f>106+175+178+80+212+212+164+164+209+135+209+199+135+165+173+173+161+131+78+102+103+142+143+161+107+154+146+145</f>
        <v>4262</v>
      </c>
      <c r="G30" s="38" t="s">
        <v>13</v>
      </c>
      <c r="H30" s="38" t="s">
        <v>49</v>
      </c>
      <c r="K30" s="131"/>
      <c r="L30" s="131"/>
      <c r="M30" s="131"/>
      <c r="N30" s="135"/>
      <c r="O30" s="135"/>
      <c r="P30" s="135"/>
      <c r="Q30" s="135"/>
      <c r="R30" s="135"/>
      <c r="S30" s="135"/>
      <c r="T30" s="135"/>
    </row>
    <row r="31" spans="2:20" ht="15.75" thickTop="1" thickBot="1" x14ac:dyDescent="0.25">
      <c r="B31" s="35">
        <v>9</v>
      </c>
      <c r="C31" s="163" t="s">
        <v>12</v>
      </c>
      <c r="D31" s="39">
        <v>1</v>
      </c>
      <c r="E31" s="38" t="s">
        <v>40</v>
      </c>
      <c r="F31" s="38">
        <v>150</v>
      </c>
      <c r="G31" s="38" t="s">
        <v>10</v>
      </c>
      <c r="H31" s="38" t="s">
        <v>68</v>
      </c>
      <c r="K31" s="131" t="s">
        <v>47</v>
      </c>
      <c r="L31" s="131"/>
      <c r="M31" s="132">
        <f>SUM(N31:T35)</f>
        <v>7</v>
      </c>
      <c r="N31" s="135">
        <v>2</v>
      </c>
      <c r="O31" s="135">
        <v>1</v>
      </c>
      <c r="P31" s="135"/>
      <c r="Q31" s="135">
        <v>0</v>
      </c>
      <c r="R31" s="135">
        <v>2</v>
      </c>
      <c r="S31" s="135">
        <v>0</v>
      </c>
      <c r="T31" s="135">
        <v>2</v>
      </c>
    </row>
    <row r="32" spans="2:20" ht="15.75" thickTop="1" thickBot="1" x14ac:dyDescent="0.25">
      <c r="B32" s="35">
        <v>10</v>
      </c>
      <c r="C32" s="164"/>
      <c r="D32" s="39">
        <v>1</v>
      </c>
      <c r="E32" s="38" t="s">
        <v>29</v>
      </c>
      <c r="F32" s="38">
        <v>50</v>
      </c>
      <c r="G32" s="38" t="s">
        <v>10</v>
      </c>
      <c r="H32" s="38" t="s">
        <v>68</v>
      </c>
      <c r="K32" s="131"/>
      <c r="L32" s="131"/>
      <c r="M32" s="133"/>
      <c r="N32" s="135"/>
      <c r="O32" s="135"/>
      <c r="P32" s="135"/>
      <c r="Q32" s="135"/>
      <c r="R32" s="135"/>
      <c r="S32" s="135"/>
      <c r="T32" s="135"/>
    </row>
    <row r="33" spans="2:20" ht="15.75" thickTop="1" thickBot="1" x14ac:dyDescent="0.25">
      <c r="B33" s="35">
        <v>11</v>
      </c>
      <c r="C33" s="165"/>
      <c r="D33" s="39">
        <v>2</v>
      </c>
      <c r="E33" s="38" t="s">
        <v>33</v>
      </c>
      <c r="F33" s="38">
        <f>300+400</f>
        <v>700</v>
      </c>
      <c r="G33" s="38" t="s">
        <v>10</v>
      </c>
      <c r="H33" s="38" t="s">
        <v>19</v>
      </c>
      <c r="K33" s="131"/>
      <c r="L33" s="131"/>
      <c r="M33" s="133"/>
      <c r="N33" s="135"/>
      <c r="O33" s="135"/>
      <c r="P33" s="135"/>
      <c r="Q33" s="135"/>
      <c r="R33" s="135"/>
      <c r="S33" s="135"/>
      <c r="T33" s="135"/>
    </row>
    <row r="34" spans="2:20" ht="15.75" thickTop="1" thickBot="1" x14ac:dyDescent="0.25">
      <c r="B34" s="35">
        <v>12</v>
      </c>
      <c r="C34" s="99" t="s">
        <v>5</v>
      </c>
      <c r="D34" s="39">
        <v>13</v>
      </c>
      <c r="E34" s="38" t="s">
        <v>22</v>
      </c>
      <c r="F34" s="38">
        <f>270+150+150+180+270+180+150+270+150+30+240+180+180</f>
        <v>2400</v>
      </c>
      <c r="G34" s="38" t="s">
        <v>13</v>
      </c>
      <c r="H34" s="38" t="s">
        <v>49</v>
      </c>
      <c r="K34" s="131"/>
      <c r="L34" s="131"/>
      <c r="M34" s="133"/>
      <c r="N34" s="135"/>
      <c r="O34" s="135"/>
      <c r="P34" s="135"/>
      <c r="Q34" s="135"/>
      <c r="R34" s="135"/>
      <c r="S34" s="135"/>
      <c r="T34" s="135"/>
    </row>
    <row r="35" spans="2:20" ht="15.75" thickTop="1" thickBot="1" x14ac:dyDescent="0.25">
      <c r="B35" s="35">
        <v>13</v>
      </c>
      <c r="C35" s="163" t="s">
        <v>7</v>
      </c>
      <c r="D35" s="39">
        <v>5</v>
      </c>
      <c r="E35" s="38" t="s">
        <v>22</v>
      </c>
      <c r="F35" s="38">
        <f>150+750+1000+120+1000</f>
        <v>3020</v>
      </c>
      <c r="G35" s="38" t="s">
        <v>13</v>
      </c>
      <c r="H35" s="38" t="s">
        <v>49</v>
      </c>
      <c r="K35" s="131"/>
      <c r="L35" s="131"/>
      <c r="M35" s="134"/>
      <c r="N35" s="135"/>
      <c r="O35" s="135"/>
      <c r="P35" s="135"/>
      <c r="Q35" s="135"/>
      <c r="R35" s="135"/>
      <c r="S35" s="135"/>
      <c r="T35" s="135"/>
    </row>
    <row r="36" spans="2:20" ht="15.75" thickTop="1" thickBot="1" x14ac:dyDescent="0.25">
      <c r="B36" s="35">
        <v>14</v>
      </c>
      <c r="C36" s="164"/>
      <c r="D36" s="39">
        <v>1</v>
      </c>
      <c r="E36" s="38" t="s">
        <v>21</v>
      </c>
      <c r="F36" s="38">
        <v>300</v>
      </c>
      <c r="G36" s="38" t="s">
        <v>10</v>
      </c>
      <c r="H36" s="38" t="s">
        <v>68</v>
      </c>
    </row>
    <row r="37" spans="2:20" ht="15.75" thickTop="1" thickBot="1" x14ac:dyDescent="0.25">
      <c r="B37" s="35">
        <v>15</v>
      </c>
      <c r="C37" s="166"/>
      <c r="D37" s="39">
        <v>1</v>
      </c>
      <c r="E37" s="38" t="s">
        <v>33</v>
      </c>
      <c r="F37" s="38">
        <v>270</v>
      </c>
      <c r="G37" s="38" t="s">
        <v>10</v>
      </c>
      <c r="H37" s="38" t="s">
        <v>68</v>
      </c>
    </row>
    <row r="38" spans="2:20" ht="15.75" thickTop="1" thickBot="1" x14ac:dyDescent="0.25">
      <c r="B38" s="73" t="s">
        <v>4</v>
      </c>
      <c r="C38" s="74"/>
      <c r="D38" s="96">
        <f>SUM(D23:D37)</f>
        <v>67</v>
      </c>
      <c r="E38" s="96" t="s">
        <v>20</v>
      </c>
      <c r="F38" s="6" t="s">
        <v>20</v>
      </c>
      <c r="G38" s="96" t="s">
        <v>20</v>
      </c>
      <c r="H38" s="96" t="s">
        <v>20</v>
      </c>
    </row>
    <row r="39" spans="2:20" ht="15" thickTop="1" x14ac:dyDescent="0.2">
      <c r="B39" s="75"/>
      <c r="C39" s="2"/>
      <c r="D39" s="2"/>
      <c r="E39" s="2"/>
      <c r="F39" s="2"/>
      <c r="G39" s="2"/>
      <c r="H39" s="2"/>
    </row>
    <row r="40" spans="2:20" ht="15" thickBot="1" x14ac:dyDescent="0.25">
      <c r="B40" s="76"/>
      <c r="C40" s="5" t="s">
        <v>0</v>
      </c>
      <c r="D40" s="124">
        <v>44958</v>
      </c>
      <c r="E40" s="124"/>
      <c r="F40" s="4"/>
      <c r="G40" s="4"/>
      <c r="H40" s="4"/>
    </row>
    <row r="41" spans="2:20" ht="15.75" thickTop="1" thickBot="1" x14ac:dyDescent="0.25">
      <c r="B41" s="77"/>
      <c r="C41" s="4"/>
      <c r="D41" s="4"/>
      <c r="E41" s="4"/>
      <c r="F41" s="4"/>
      <c r="G41" s="4"/>
      <c r="H41" s="4"/>
    </row>
    <row r="42" spans="2:20" ht="15.75" thickTop="1" thickBot="1" x14ac:dyDescent="0.25">
      <c r="B42" s="19"/>
      <c r="C42" s="4"/>
      <c r="D42" s="4"/>
      <c r="E42" s="4"/>
      <c r="F42" s="4"/>
      <c r="G42" s="4"/>
      <c r="H42" s="4"/>
    </row>
    <row r="43" spans="2:20" ht="15.75" thickTop="1" thickBot="1" x14ac:dyDescent="0.25">
      <c r="B43" s="138" t="s">
        <v>1</v>
      </c>
      <c r="C43" s="139" t="s">
        <v>2</v>
      </c>
      <c r="D43" s="7" t="s">
        <v>25</v>
      </c>
      <c r="E43" s="10" t="s">
        <v>26</v>
      </c>
      <c r="F43" s="140" t="s">
        <v>15</v>
      </c>
      <c r="G43" s="139" t="s">
        <v>6</v>
      </c>
      <c r="H43" s="7" t="s">
        <v>14</v>
      </c>
    </row>
    <row r="44" spans="2:20" ht="15.75" thickTop="1" thickBot="1" x14ac:dyDescent="0.25">
      <c r="B44" s="138"/>
      <c r="C44" s="139"/>
      <c r="D44" s="9" t="s">
        <v>27</v>
      </c>
      <c r="E44" s="9" t="s">
        <v>28</v>
      </c>
      <c r="F44" s="140"/>
      <c r="G44" s="139"/>
      <c r="H44" s="9" t="s">
        <v>3</v>
      </c>
    </row>
    <row r="45" spans="2:20" ht="15.75" thickTop="1" thickBot="1" x14ac:dyDescent="0.25">
      <c r="B45" s="78">
        <v>1</v>
      </c>
      <c r="C45" s="89" t="s">
        <v>18</v>
      </c>
      <c r="D45" s="43" t="s">
        <v>59</v>
      </c>
      <c r="E45" s="43" t="s">
        <v>59</v>
      </c>
      <c r="F45" s="43" t="s">
        <v>59</v>
      </c>
      <c r="G45" s="43" t="s">
        <v>59</v>
      </c>
      <c r="H45" s="43" t="s">
        <v>59</v>
      </c>
    </row>
    <row r="46" spans="2:20" ht="15.75" thickTop="1" thickBot="1" x14ac:dyDescent="0.25">
      <c r="B46" s="79">
        <v>2</v>
      </c>
      <c r="C46" s="115" t="s">
        <v>9</v>
      </c>
      <c r="D46" s="36">
        <v>2</v>
      </c>
      <c r="E46" s="35" t="s">
        <v>21</v>
      </c>
      <c r="F46" s="37">
        <f>480+960</f>
        <v>1440</v>
      </c>
      <c r="G46" s="35" t="s">
        <v>10</v>
      </c>
      <c r="H46" s="38" t="s">
        <v>68</v>
      </c>
    </row>
    <row r="47" spans="2:20" ht="15.75" thickTop="1" thickBot="1" x14ac:dyDescent="0.25">
      <c r="B47" s="40">
        <v>3</v>
      </c>
      <c r="C47" s="117"/>
      <c r="D47" s="36">
        <v>7</v>
      </c>
      <c r="E47" s="35" t="s">
        <v>22</v>
      </c>
      <c r="F47" s="37">
        <f>240+240+322+344+107+311+180</f>
        <v>1744</v>
      </c>
      <c r="G47" s="35" t="s">
        <v>13</v>
      </c>
      <c r="H47" s="35" t="s">
        <v>69</v>
      </c>
    </row>
    <row r="48" spans="2:20" ht="15.75" thickTop="1" thickBot="1" x14ac:dyDescent="0.25">
      <c r="B48" s="79">
        <v>4</v>
      </c>
      <c r="C48" s="89" t="s">
        <v>8</v>
      </c>
      <c r="D48" s="43" t="s">
        <v>59</v>
      </c>
      <c r="E48" s="43" t="s">
        <v>59</v>
      </c>
      <c r="F48" s="43" t="s">
        <v>59</v>
      </c>
      <c r="G48" s="43" t="s">
        <v>59</v>
      </c>
      <c r="H48" s="43" t="s">
        <v>59</v>
      </c>
      <c r="K48" s="131" t="s">
        <v>41</v>
      </c>
      <c r="L48" s="131"/>
      <c r="M48" s="131"/>
    </row>
    <row r="49" spans="2:20" ht="15.75" thickTop="1" thickBot="1" x14ac:dyDescent="0.25">
      <c r="B49" s="40">
        <v>5</v>
      </c>
      <c r="C49" s="112" t="s">
        <v>11</v>
      </c>
      <c r="D49" s="36">
        <v>12</v>
      </c>
      <c r="E49" s="35" t="s">
        <v>22</v>
      </c>
      <c r="F49" s="37">
        <f>63+156+157+147+158+143+106+132+138+123+161+166</f>
        <v>1650</v>
      </c>
      <c r="G49" s="35" t="s">
        <v>10</v>
      </c>
      <c r="H49" s="35" t="s">
        <v>69</v>
      </c>
      <c r="K49" s="131"/>
      <c r="L49" s="131"/>
      <c r="M49" s="131"/>
    </row>
    <row r="50" spans="2:20" ht="15.75" thickTop="1" thickBot="1" x14ac:dyDescent="0.25">
      <c r="B50" s="79">
        <v>6</v>
      </c>
      <c r="C50" s="114"/>
      <c r="D50" s="36">
        <v>4</v>
      </c>
      <c r="E50" s="35" t="s">
        <v>48</v>
      </c>
      <c r="F50" s="37">
        <f>200+120+80+280</f>
        <v>680</v>
      </c>
      <c r="G50" s="35" t="s">
        <v>10</v>
      </c>
      <c r="H50" s="35" t="s">
        <v>69</v>
      </c>
      <c r="K50" s="131"/>
      <c r="L50" s="131"/>
      <c r="M50" s="131"/>
    </row>
    <row r="51" spans="2:20" ht="15.75" thickTop="1" thickBot="1" x14ac:dyDescent="0.25">
      <c r="B51" s="40">
        <v>7</v>
      </c>
      <c r="C51" s="113"/>
      <c r="D51" s="36">
        <v>3</v>
      </c>
      <c r="E51" s="35" t="s">
        <v>32</v>
      </c>
      <c r="F51" s="35">
        <f>150+280+100</f>
        <v>530</v>
      </c>
      <c r="G51" s="35" t="s">
        <v>10</v>
      </c>
      <c r="H51" s="35" t="s">
        <v>69</v>
      </c>
      <c r="K51" s="131"/>
      <c r="L51" s="131"/>
      <c r="M51" s="131"/>
      <c r="N51" s="104" t="s">
        <v>42</v>
      </c>
      <c r="O51" s="153"/>
      <c r="P51" s="153"/>
      <c r="Q51" s="153"/>
      <c r="R51" s="153"/>
      <c r="S51" s="153"/>
      <c r="T51" s="105"/>
    </row>
    <row r="52" spans="2:20" ht="15.75" thickTop="1" thickBot="1" x14ac:dyDescent="0.25">
      <c r="B52" s="79">
        <v>8</v>
      </c>
      <c r="C52" s="112" t="s">
        <v>12</v>
      </c>
      <c r="D52" s="36">
        <v>1</v>
      </c>
      <c r="E52" s="35" t="s">
        <v>21</v>
      </c>
      <c r="F52" s="37">
        <v>200</v>
      </c>
      <c r="G52" s="35" t="s">
        <v>10</v>
      </c>
      <c r="H52" s="35" t="s">
        <v>68</v>
      </c>
      <c r="K52" s="144" t="s">
        <v>70</v>
      </c>
      <c r="L52" s="144"/>
      <c r="M52" s="144"/>
      <c r="N52" s="154" t="s">
        <v>18</v>
      </c>
      <c r="O52" s="156" t="s">
        <v>9</v>
      </c>
      <c r="P52" s="158" t="s">
        <v>8</v>
      </c>
      <c r="Q52" s="156" t="s">
        <v>11</v>
      </c>
      <c r="R52" s="160" t="s">
        <v>12</v>
      </c>
      <c r="S52" s="156" t="s">
        <v>5</v>
      </c>
      <c r="T52" s="156" t="s">
        <v>7</v>
      </c>
    </row>
    <row r="53" spans="2:20" ht="15.75" thickTop="1" thickBot="1" x14ac:dyDescent="0.25">
      <c r="B53" s="40">
        <v>9</v>
      </c>
      <c r="C53" s="113"/>
      <c r="D53" s="36">
        <v>6</v>
      </c>
      <c r="E53" s="35" t="s">
        <v>22</v>
      </c>
      <c r="F53" s="35">
        <f>150+210+210+216+205+205</f>
        <v>1196</v>
      </c>
      <c r="G53" s="35" t="s">
        <v>13</v>
      </c>
      <c r="H53" s="35" t="s">
        <v>69</v>
      </c>
      <c r="K53" s="144" t="s">
        <v>43</v>
      </c>
      <c r="L53" s="144"/>
      <c r="M53" s="93" t="s">
        <v>44</v>
      </c>
      <c r="N53" s="155"/>
      <c r="O53" s="157"/>
      <c r="P53" s="159"/>
      <c r="Q53" s="157"/>
      <c r="R53" s="161"/>
      <c r="S53" s="157"/>
      <c r="T53" s="157"/>
    </row>
    <row r="54" spans="2:20" ht="15.75" thickTop="1" thickBot="1" x14ac:dyDescent="0.25">
      <c r="B54" s="79">
        <v>10</v>
      </c>
      <c r="C54" s="42" t="s">
        <v>5</v>
      </c>
      <c r="D54" s="41">
        <v>27</v>
      </c>
      <c r="E54" s="43" t="s">
        <v>22</v>
      </c>
      <c r="F54" s="43">
        <f>180+180+270+150+150+120+150+120+120+150+300+240+240+210+195+150+120+150+150+210+105+105+150+210+120+216+30</f>
        <v>4491</v>
      </c>
      <c r="G54" s="43" t="s">
        <v>13</v>
      </c>
      <c r="H54" s="35" t="s">
        <v>53</v>
      </c>
      <c r="K54" s="144" t="s">
        <v>51</v>
      </c>
      <c r="L54" s="144"/>
      <c r="M54" s="131">
        <f>SUM(N54:T55)</f>
        <v>6</v>
      </c>
      <c r="N54" s="167">
        <v>0</v>
      </c>
      <c r="O54" s="168">
        <v>0</v>
      </c>
      <c r="P54" s="135">
        <v>0</v>
      </c>
      <c r="Q54" s="135">
        <v>0</v>
      </c>
      <c r="R54" s="135">
        <v>1</v>
      </c>
      <c r="S54" s="167">
        <v>0</v>
      </c>
      <c r="T54" s="135">
        <v>5</v>
      </c>
    </row>
    <row r="55" spans="2:20" ht="15.75" thickTop="1" thickBot="1" x14ac:dyDescent="0.25">
      <c r="B55" s="40">
        <v>11</v>
      </c>
      <c r="C55" s="112" t="s">
        <v>7</v>
      </c>
      <c r="D55" s="36">
        <v>1</v>
      </c>
      <c r="E55" s="35" t="s">
        <v>21</v>
      </c>
      <c r="F55" s="35">
        <v>300</v>
      </c>
      <c r="G55" s="35" t="s">
        <v>10</v>
      </c>
      <c r="H55" s="35" t="s">
        <v>69</v>
      </c>
      <c r="K55" s="144"/>
      <c r="L55" s="144"/>
      <c r="M55" s="131"/>
      <c r="N55" s="135"/>
      <c r="O55" s="169"/>
      <c r="P55" s="135"/>
      <c r="Q55" s="135"/>
      <c r="R55" s="135"/>
      <c r="S55" s="135"/>
      <c r="T55" s="135"/>
    </row>
    <row r="56" spans="2:20" ht="15.75" thickTop="1" thickBot="1" x14ac:dyDescent="0.25">
      <c r="B56" s="79">
        <v>12</v>
      </c>
      <c r="C56" s="114"/>
      <c r="D56" s="36">
        <v>2</v>
      </c>
      <c r="E56" s="35" t="s">
        <v>22</v>
      </c>
      <c r="F56" s="35">
        <f>1350+270</f>
        <v>1620</v>
      </c>
      <c r="G56" s="35" t="s">
        <v>13</v>
      </c>
      <c r="H56" s="35" t="s">
        <v>69</v>
      </c>
      <c r="K56" s="131" t="s">
        <v>45</v>
      </c>
      <c r="L56" s="131"/>
      <c r="M56" s="131">
        <f>SUM(N56:T57)</f>
        <v>48</v>
      </c>
      <c r="N56" s="167">
        <v>3</v>
      </c>
      <c r="O56" s="168">
        <v>22</v>
      </c>
      <c r="P56" s="135">
        <v>0</v>
      </c>
      <c r="Q56" s="135">
        <v>14</v>
      </c>
      <c r="R56" s="135">
        <v>3</v>
      </c>
      <c r="S56" s="167">
        <v>4</v>
      </c>
      <c r="T56" s="135">
        <v>2</v>
      </c>
    </row>
    <row r="57" spans="2:20" ht="15.75" thickTop="1" thickBot="1" x14ac:dyDescent="0.25">
      <c r="B57" s="80" t="s">
        <v>4</v>
      </c>
      <c r="C57" s="80"/>
      <c r="D57" s="95">
        <f>SUM(D45:D56)</f>
        <v>65</v>
      </c>
      <c r="E57" s="95" t="s">
        <v>20</v>
      </c>
      <c r="F57" s="13" t="s">
        <v>20</v>
      </c>
      <c r="G57" s="95" t="s">
        <v>20</v>
      </c>
      <c r="H57" s="95" t="s">
        <v>20</v>
      </c>
      <c r="K57" s="131"/>
      <c r="L57" s="131"/>
      <c r="M57" s="131"/>
      <c r="N57" s="135"/>
      <c r="O57" s="169"/>
      <c r="P57" s="135"/>
      <c r="Q57" s="135"/>
      <c r="R57" s="135"/>
      <c r="S57" s="135"/>
      <c r="T57" s="135"/>
    </row>
    <row r="58" spans="2:20" ht="15.75" thickTop="1" thickBot="1" x14ac:dyDescent="0.25">
      <c r="B58" s="89"/>
      <c r="C58" s="11"/>
      <c r="D58" s="11"/>
      <c r="E58" s="11"/>
      <c r="F58" s="11"/>
      <c r="G58" s="11"/>
      <c r="H58" s="11"/>
      <c r="K58" s="131" t="s">
        <v>47</v>
      </c>
      <c r="L58" s="131"/>
      <c r="M58" s="132">
        <f>SUM(N58:T60)</f>
        <v>2</v>
      </c>
      <c r="N58" s="135">
        <v>0</v>
      </c>
      <c r="O58" s="168">
        <v>0</v>
      </c>
      <c r="P58" s="135">
        <v>0</v>
      </c>
      <c r="Q58" s="135">
        <v>0</v>
      </c>
      <c r="R58" s="135">
        <v>1</v>
      </c>
      <c r="S58" s="135">
        <v>0</v>
      </c>
      <c r="T58" s="135">
        <v>1</v>
      </c>
    </row>
    <row r="59" spans="2:20" ht="15.75" thickTop="1" thickBot="1" x14ac:dyDescent="0.25">
      <c r="B59" s="81"/>
      <c r="C59" s="14" t="s">
        <v>0</v>
      </c>
      <c r="D59" s="124">
        <v>44986</v>
      </c>
      <c r="E59" s="124"/>
      <c r="F59" s="15"/>
      <c r="G59" s="15"/>
      <c r="H59" s="15"/>
      <c r="K59" s="131"/>
      <c r="L59" s="131"/>
      <c r="M59" s="133"/>
      <c r="N59" s="135"/>
      <c r="O59" s="180"/>
      <c r="P59" s="135"/>
      <c r="Q59" s="135"/>
      <c r="R59" s="135"/>
      <c r="S59" s="135"/>
      <c r="T59" s="135"/>
    </row>
    <row r="60" spans="2:20" ht="15.75" thickTop="1" thickBot="1" x14ac:dyDescent="0.25">
      <c r="B60" s="77"/>
      <c r="C60" s="15"/>
      <c r="D60" s="15"/>
      <c r="E60" s="15"/>
      <c r="F60" s="15"/>
      <c r="G60" s="15"/>
      <c r="H60" s="15"/>
      <c r="K60" s="131"/>
      <c r="L60" s="131"/>
      <c r="M60" s="134"/>
      <c r="N60" s="135"/>
      <c r="O60" s="169"/>
      <c r="P60" s="135"/>
      <c r="Q60" s="135"/>
      <c r="R60" s="135"/>
      <c r="S60" s="135"/>
      <c r="T60" s="135"/>
    </row>
    <row r="61" spans="2:20" ht="15.75" thickTop="1" thickBot="1" x14ac:dyDescent="0.25">
      <c r="B61" s="82"/>
      <c r="C61" s="15"/>
      <c r="D61" s="15"/>
      <c r="E61" s="15"/>
      <c r="F61" s="15"/>
      <c r="G61" s="15"/>
      <c r="H61" s="15"/>
    </row>
    <row r="62" spans="2:20" ht="15.75" thickTop="1" thickBot="1" x14ac:dyDescent="0.25">
      <c r="B62" s="138" t="s">
        <v>1</v>
      </c>
      <c r="C62" s="138" t="s">
        <v>2</v>
      </c>
      <c r="D62" s="16" t="s">
        <v>25</v>
      </c>
      <c r="E62" s="17" t="s">
        <v>26</v>
      </c>
      <c r="F62" s="162" t="s">
        <v>15</v>
      </c>
      <c r="G62" s="138" t="s">
        <v>6</v>
      </c>
      <c r="H62" s="16" t="s">
        <v>14</v>
      </c>
    </row>
    <row r="63" spans="2:20" ht="15.75" thickTop="1" thickBot="1" x14ac:dyDescent="0.25">
      <c r="B63" s="138"/>
      <c r="C63" s="138"/>
      <c r="D63" s="18" t="s">
        <v>27</v>
      </c>
      <c r="E63" s="18" t="s">
        <v>28</v>
      </c>
      <c r="F63" s="162"/>
      <c r="G63" s="138"/>
      <c r="H63" s="18" t="s">
        <v>3</v>
      </c>
    </row>
    <row r="64" spans="2:20" ht="15.75" thickTop="1" thickBot="1" x14ac:dyDescent="0.25">
      <c r="B64" s="79">
        <v>1</v>
      </c>
      <c r="C64" s="112" t="s">
        <v>18</v>
      </c>
      <c r="D64" s="90">
        <v>1</v>
      </c>
      <c r="E64" s="90" t="s">
        <v>71</v>
      </c>
      <c r="F64" s="100">
        <v>3000</v>
      </c>
      <c r="G64" s="36" t="s">
        <v>10</v>
      </c>
      <c r="H64" s="90" t="s">
        <v>49</v>
      </c>
    </row>
    <row r="65" spans="2:20" ht="15.75" thickTop="1" thickBot="1" x14ac:dyDescent="0.25">
      <c r="B65" s="35">
        <v>2</v>
      </c>
      <c r="C65" s="113"/>
      <c r="D65" s="36">
        <v>1</v>
      </c>
      <c r="E65" s="35" t="s">
        <v>48</v>
      </c>
      <c r="F65" s="37">
        <f>200+590</f>
        <v>790</v>
      </c>
      <c r="G65" s="35" t="s">
        <v>10</v>
      </c>
      <c r="H65" s="35" t="s">
        <v>31</v>
      </c>
    </row>
    <row r="66" spans="2:20" ht="15.75" thickTop="1" thickBot="1" x14ac:dyDescent="0.25">
      <c r="B66" s="79">
        <v>3</v>
      </c>
      <c r="C66" s="115" t="s">
        <v>9</v>
      </c>
      <c r="D66" s="36">
        <v>6</v>
      </c>
      <c r="E66" s="35" t="s">
        <v>22</v>
      </c>
      <c r="F66" s="37">
        <f>240+240+322+270+285+310</f>
        <v>1667</v>
      </c>
      <c r="G66" s="35" t="s">
        <v>13</v>
      </c>
      <c r="H66" s="35" t="s">
        <v>31</v>
      </c>
      <c r="K66" s="148" t="s">
        <v>41</v>
      </c>
      <c r="L66" s="118"/>
      <c r="M66" s="119"/>
    </row>
    <row r="67" spans="2:20" ht="15.75" thickTop="1" thickBot="1" x14ac:dyDescent="0.25">
      <c r="B67" s="35">
        <v>4</v>
      </c>
      <c r="C67" s="116"/>
      <c r="D67" s="36">
        <v>1</v>
      </c>
      <c r="E67" s="35" t="s">
        <v>48</v>
      </c>
      <c r="F67" s="37">
        <v>860</v>
      </c>
      <c r="G67" s="35" t="s">
        <v>10</v>
      </c>
      <c r="H67" s="35" t="s">
        <v>50</v>
      </c>
      <c r="K67" s="150"/>
      <c r="L67" s="151"/>
      <c r="M67" s="152"/>
    </row>
    <row r="68" spans="2:20" ht="15.75" thickTop="1" thickBot="1" x14ac:dyDescent="0.25">
      <c r="B68" s="79">
        <v>5</v>
      </c>
      <c r="C68" s="117"/>
      <c r="D68" s="36">
        <v>4</v>
      </c>
      <c r="E68" s="36" t="s">
        <v>21</v>
      </c>
      <c r="F68" s="44">
        <f>480+480+240+480</f>
        <v>1680</v>
      </c>
      <c r="G68" s="36" t="s">
        <v>10</v>
      </c>
      <c r="H68" s="36" t="s">
        <v>50</v>
      </c>
      <c r="K68" s="150"/>
      <c r="L68" s="151"/>
      <c r="M68" s="152"/>
    </row>
    <row r="69" spans="2:20" ht="15.75" thickTop="1" thickBot="1" x14ac:dyDescent="0.25">
      <c r="B69" s="35">
        <v>6</v>
      </c>
      <c r="C69" s="112" t="s">
        <v>8</v>
      </c>
      <c r="D69" s="36">
        <v>3</v>
      </c>
      <c r="E69" s="41" t="s">
        <v>32</v>
      </c>
      <c r="F69" s="44">
        <f>100+100+100</f>
        <v>300</v>
      </c>
      <c r="G69" s="36" t="s">
        <v>10</v>
      </c>
      <c r="H69" s="36" t="s">
        <v>50</v>
      </c>
      <c r="K69" s="150"/>
      <c r="L69" s="151"/>
      <c r="M69" s="152"/>
    </row>
    <row r="70" spans="2:20" ht="15.75" thickTop="1" thickBot="1" x14ac:dyDescent="0.25">
      <c r="B70" s="79">
        <v>7</v>
      </c>
      <c r="C70" s="113"/>
      <c r="D70" s="41">
        <v>4</v>
      </c>
      <c r="E70" s="35" t="s">
        <v>22</v>
      </c>
      <c r="F70" s="41">
        <f>2279+182+1118+457</f>
        <v>4036</v>
      </c>
      <c r="G70" s="41" t="s">
        <v>13</v>
      </c>
      <c r="H70" s="41" t="s">
        <v>49</v>
      </c>
      <c r="K70" s="149"/>
      <c r="L70" s="120"/>
      <c r="M70" s="121"/>
      <c r="N70" s="104" t="s">
        <v>42</v>
      </c>
      <c r="O70" s="153"/>
      <c r="P70" s="153"/>
      <c r="Q70" s="153"/>
      <c r="R70" s="153"/>
      <c r="S70" s="153"/>
      <c r="T70" s="105"/>
    </row>
    <row r="71" spans="2:20" ht="15.75" thickTop="1" thickBot="1" x14ac:dyDescent="0.25">
      <c r="B71" s="35">
        <v>8</v>
      </c>
      <c r="C71" s="112" t="s">
        <v>11</v>
      </c>
      <c r="D71" s="36">
        <v>7</v>
      </c>
      <c r="E71" s="41" t="s">
        <v>22</v>
      </c>
      <c r="F71" s="37">
        <v>1629</v>
      </c>
      <c r="G71" s="35" t="s">
        <v>13</v>
      </c>
      <c r="H71" s="35" t="s">
        <v>49</v>
      </c>
      <c r="K71" s="144" t="s">
        <v>72</v>
      </c>
      <c r="L71" s="144"/>
      <c r="M71" s="144"/>
      <c r="N71" s="154" t="s">
        <v>18</v>
      </c>
      <c r="O71" s="156" t="s">
        <v>9</v>
      </c>
      <c r="P71" s="158" t="s">
        <v>8</v>
      </c>
      <c r="Q71" s="158" t="s">
        <v>11</v>
      </c>
      <c r="R71" s="160" t="s">
        <v>12</v>
      </c>
      <c r="S71" s="156" t="s">
        <v>5</v>
      </c>
      <c r="T71" s="156" t="s">
        <v>7</v>
      </c>
    </row>
    <row r="72" spans="2:20" ht="15.75" thickTop="1" thickBot="1" x14ac:dyDescent="0.25">
      <c r="B72" s="79">
        <v>9</v>
      </c>
      <c r="C72" s="114"/>
      <c r="D72" s="36">
        <v>1</v>
      </c>
      <c r="E72" s="41" t="s">
        <v>60</v>
      </c>
      <c r="F72" s="37">
        <v>50</v>
      </c>
      <c r="G72" s="35" t="s">
        <v>10</v>
      </c>
      <c r="H72" s="35" t="s">
        <v>50</v>
      </c>
      <c r="K72" s="144" t="s">
        <v>43</v>
      </c>
      <c r="L72" s="144"/>
      <c r="M72" s="93" t="s">
        <v>44</v>
      </c>
      <c r="N72" s="155"/>
      <c r="O72" s="157"/>
      <c r="P72" s="159"/>
      <c r="Q72" s="159"/>
      <c r="R72" s="161"/>
      <c r="S72" s="157"/>
      <c r="T72" s="157"/>
    </row>
    <row r="73" spans="2:20" ht="15.75" thickTop="1" thickBot="1" x14ac:dyDescent="0.25">
      <c r="B73" s="35">
        <v>10</v>
      </c>
      <c r="C73" s="114"/>
      <c r="D73" s="36">
        <v>1</v>
      </c>
      <c r="E73" s="41" t="s">
        <v>29</v>
      </c>
      <c r="F73" s="37">
        <v>150</v>
      </c>
      <c r="G73" s="35" t="s">
        <v>10</v>
      </c>
      <c r="H73" s="35" t="s">
        <v>50</v>
      </c>
      <c r="K73" s="144" t="s">
        <v>51</v>
      </c>
      <c r="L73" s="144"/>
      <c r="M73" s="131">
        <f>SUM(N73:T74)</f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</row>
    <row r="74" spans="2:20" ht="15.75" thickTop="1" thickBot="1" x14ac:dyDescent="0.25">
      <c r="B74" s="79">
        <v>11</v>
      </c>
      <c r="C74" s="114"/>
      <c r="D74" s="36">
        <v>1</v>
      </c>
      <c r="E74" s="41" t="s">
        <v>32</v>
      </c>
      <c r="F74" s="37">
        <v>200</v>
      </c>
      <c r="G74" s="35" t="s">
        <v>10</v>
      </c>
      <c r="H74" s="35" t="s">
        <v>50</v>
      </c>
      <c r="K74" s="144"/>
      <c r="L74" s="144"/>
      <c r="M74" s="131"/>
      <c r="N74" s="135"/>
      <c r="O74" s="135"/>
      <c r="P74" s="135"/>
      <c r="Q74" s="135"/>
      <c r="R74" s="135"/>
      <c r="S74" s="135"/>
      <c r="T74" s="135"/>
    </row>
    <row r="75" spans="2:20" ht="15.75" thickTop="1" thickBot="1" x14ac:dyDescent="0.25">
      <c r="B75" s="35">
        <v>12</v>
      </c>
      <c r="C75" s="114"/>
      <c r="D75" s="36">
        <v>1</v>
      </c>
      <c r="E75" s="41" t="s">
        <v>40</v>
      </c>
      <c r="F75" s="37">
        <v>250</v>
      </c>
      <c r="G75" s="35" t="s">
        <v>10</v>
      </c>
      <c r="H75" s="35" t="s">
        <v>50</v>
      </c>
      <c r="K75" s="131" t="s">
        <v>45</v>
      </c>
      <c r="L75" s="131"/>
      <c r="M75" s="131">
        <f>SUM(N75:T76)</f>
        <v>56</v>
      </c>
      <c r="N75" s="135">
        <v>2</v>
      </c>
      <c r="O75" s="135">
        <v>23</v>
      </c>
      <c r="P75" s="135">
        <v>4</v>
      </c>
      <c r="Q75" s="135">
        <v>14</v>
      </c>
      <c r="R75" s="135">
        <v>5</v>
      </c>
      <c r="S75" s="135">
        <v>4</v>
      </c>
      <c r="T75" s="135">
        <v>4</v>
      </c>
    </row>
    <row r="76" spans="2:20" ht="15.75" thickTop="1" thickBot="1" x14ac:dyDescent="0.25">
      <c r="B76" s="79">
        <v>13</v>
      </c>
      <c r="C76" s="113"/>
      <c r="D76" s="36">
        <v>1</v>
      </c>
      <c r="E76" s="41" t="s">
        <v>71</v>
      </c>
      <c r="F76" s="37">
        <v>1600</v>
      </c>
      <c r="G76" s="35" t="s">
        <v>10</v>
      </c>
      <c r="H76" s="35" t="s">
        <v>50</v>
      </c>
      <c r="K76" s="131"/>
      <c r="L76" s="131"/>
      <c r="M76" s="131"/>
      <c r="N76" s="135"/>
      <c r="O76" s="135"/>
      <c r="P76" s="135"/>
      <c r="Q76" s="135"/>
      <c r="R76" s="135"/>
      <c r="S76" s="135"/>
      <c r="T76" s="135"/>
    </row>
    <row r="77" spans="2:20" ht="15.75" thickTop="1" thickBot="1" x14ac:dyDescent="0.25">
      <c r="B77" s="35">
        <v>14</v>
      </c>
      <c r="C77" s="115" t="s">
        <v>12</v>
      </c>
      <c r="D77" s="36">
        <v>7</v>
      </c>
      <c r="E77" s="35" t="s">
        <v>22</v>
      </c>
      <c r="F77" s="35">
        <f>205+205+150+296+296+297+180</f>
        <v>1629</v>
      </c>
      <c r="G77" s="35" t="s">
        <v>13</v>
      </c>
      <c r="H77" s="35" t="s">
        <v>49</v>
      </c>
      <c r="K77" s="131" t="s">
        <v>47</v>
      </c>
      <c r="L77" s="131"/>
      <c r="M77" s="132">
        <f>SUM(N77:T79)</f>
        <v>2</v>
      </c>
      <c r="N77" s="135">
        <v>0</v>
      </c>
      <c r="O77" s="135">
        <v>0</v>
      </c>
      <c r="P77" s="135">
        <v>0</v>
      </c>
      <c r="Q77" s="135">
        <v>0</v>
      </c>
      <c r="R77" s="135">
        <v>2</v>
      </c>
      <c r="S77" s="135">
        <v>0</v>
      </c>
      <c r="T77" s="135">
        <v>0</v>
      </c>
    </row>
    <row r="78" spans="2:20" ht="15.75" thickTop="1" thickBot="1" x14ac:dyDescent="0.25">
      <c r="B78" s="79">
        <v>15</v>
      </c>
      <c r="C78" s="116"/>
      <c r="D78" s="36">
        <v>1</v>
      </c>
      <c r="E78" s="35" t="s">
        <v>29</v>
      </c>
      <c r="F78" s="35">
        <v>150</v>
      </c>
      <c r="G78" s="35" t="s">
        <v>10</v>
      </c>
      <c r="H78" s="35" t="s">
        <v>50</v>
      </c>
      <c r="K78" s="131"/>
      <c r="L78" s="131"/>
      <c r="M78" s="133"/>
      <c r="N78" s="135"/>
      <c r="O78" s="135"/>
      <c r="P78" s="135"/>
      <c r="Q78" s="135"/>
      <c r="R78" s="135"/>
      <c r="S78" s="135"/>
      <c r="T78" s="135"/>
    </row>
    <row r="79" spans="2:20" ht="15.75" thickTop="1" thickBot="1" x14ac:dyDescent="0.25">
      <c r="B79" s="35">
        <v>16</v>
      </c>
      <c r="C79" s="116"/>
      <c r="D79" s="36">
        <v>1</v>
      </c>
      <c r="E79" s="35" t="s">
        <v>40</v>
      </c>
      <c r="F79" s="35">
        <v>250</v>
      </c>
      <c r="G79" s="35" t="s">
        <v>10</v>
      </c>
      <c r="H79" s="35" t="s">
        <v>50</v>
      </c>
      <c r="K79" s="131"/>
      <c r="L79" s="131"/>
      <c r="M79" s="134"/>
      <c r="N79" s="135"/>
      <c r="O79" s="135"/>
      <c r="P79" s="135"/>
      <c r="Q79" s="135"/>
      <c r="R79" s="135"/>
      <c r="S79" s="135"/>
      <c r="T79" s="135"/>
    </row>
    <row r="80" spans="2:20" ht="15.75" thickTop="1" thickBot="1" x14ac:dyDescent="0.25">
      <c r="B80" s="79">
        <v>17</v>
      </c>
      <c r="C80" s="116"/>
      <c r="D80" s="36">
        <v>1</v>
      </c>
      <c r="E80" s="35" t="s">
        <v>60</v>
      </c>
      <c r="F80" s="35">
        <v>50</v>
      </c>
      <c r="G80" s="35"/>
      <c r="H80" s="35" t="s">
        <v>50</v>
      </c>
    </row>
    <row r="81" spans="2:20" ht="15.75" thickTop="1" thickBot="1" x14ac:dyDescent="0.25">
      <c r="B81" s="35">
        <v>18</v>
      </c>
      <c r="C81" s="116"/>
      <c r="D81" s="36">
        <v>1</v>
      </c>
      <c r="E81" s="35" t="s">
        <v>32</v>
      </c>
      <c r="F81" s="35">
        <v>200</v>
      </c>
      <c r="G81" s="35" t="s">
        <v>10</v>
      </c>
      <c r="H81" s="35" t="s">
        <v>50</v>
      </c>
    </row>
    <row r="82" spans="2:20" ht="15.75" thickTop="1" thickBot="1" x14ac:dyDescent="0.25">
      <c r="B82" s="79">
        <v>19</v>
      </c>
      <c r="C82" s="116"/>
      <c r="D82" s="36">
        <v>1</v>
      </c>
      <c r="E82" s="41" t="s">
        <v>71</v>
      </c>
      <c r="F82" s="35">
        <v>1600</v>
      </c>
      <c r="G82" s="35" t="s">
        <v>10</v>
      </c>
      <c r="H82" s="35" t="s">
        <v>50</v>
      </c>
    </row>
    <row r="83" spans="2:20" ht="15.75" thickTop="1" thickBot="1" x14ac:dyDescent="0.25">
      <c r="B83" s="35">
        <v>20</v>
      </c>
      <c r="C83" s="42" t="s">
        <v>5</v>
      </c>
      <c r="D83" s="41">
        <v>27</v>
      </c>
      <c r="E83" s="41" t="s">
        <v>22</v>
      </c>
      <c r="F83" s="41">
        <f>180+180+270+150+150+120+150+120+120+150+300+240+240+210+195+150+120+150+150+210+105+105+150+210+120+216+30</f>
        <v>4491</v>
      </c>
      <c r="G83" s="41" t="s">
        <v>13</v>
      </c>
      <c r="H83" s="41" t="s">
        <v>49</v>
      </c>
    </row>
    <row r="84" spans="2:20" ht="15.75" thickTop="1" thickBot="1" x14ac:dyDescent="0.25">
      <c r="B84" s="79">
        <v>21</v>
      </c>
      <c r="C84" s="112" t="s">
        <v>7</v>
      </c>
      <c r="D84" s="41">
        <v>1</v>
      </c>
      <c r="E84" s="35" t="s">
        <v>32</v>
      </c>
      <c r="F84" s="41">
        <v>625</v>
      </c>
      <c r="G84" s="41" t="s">
        <v>10</v>
      </c>
      <c r="H84" s="41" t="s">
        <v>49</v>
      </c>
    </row>
    <row r="85" spans="2:20" ht="15.75" thickTop="1" thickBot="1" x14ac:dyDescent="0.25">
      <c r="B85" s="35">
        <v>22</v>
      </c>
      <c r="C85" s="113"/>
      <c r="D85" s="41">
        <v>1</v>
      </c>
      <c r="E85" s="35" t="s">
        <v>48</v>
      </c>
      <c r="F85" s="41">
        <v>720</v>
      </c>
      <c r="G85" s="41" t="s">
        <v>10</v>
      </c>
      <c r="H85" s="41" t="s">
        <v>49</v>
      </c>
    </row>
    <row r="86" spans="2:20" ht="15.75" thickTop="1" thickBot="1" x14ac:dyDescent="0.25">
      <c r="B86" s="54" t="s">
        <v>4</v>
      </c>
      <c r="C86" s="54"/>
      <c r="D86" s="95">
        <f>SUM(D64:D85)</f>
        <v>73</v>
      </c>
      <c r="E86" s="95" t="s">
        <v>20</v>
      </c>
      <c r="F86" s="13" t="s">
        <v>20</v>
      </c>
      <c r="G86" s="95" t="s">
        <v>20</v>
      </c>
      <c r="H86" s="95" t="s">
        <v>20</v>
      </c>
    </row>
    <row r="87" spans="2:20" ht="15" thickTop="1" x14ac:dyDescent="0.2">
      <c r="B87" s="83"/>
      <c r="C87" s="11"/>
      <c r="D87" s="11"/>
      <c r="E87" s="11"/>
      <c r="F87" s="11"/>
      <c r="G87" s="11"/>
      <c r="H87" s="11"/>
    </row>
    <row r="88" spans="2:20" ht="15" thickBot="1" x14ac:dyDescent="0.25">
      <c r="B88" s="81"/>
      <c r="C88" s="14" t="s">
        <v>0</v>
      </c>
      <c r="D88" s="124">
        <v>45017</v>
      </c>
      <c r="E88" s="124"/>
      <c r="F88" s="15"/>
      <c r="G88" s="15"/>
      <c r="H88" s="15"/>
    </row>
    <row r="89" spans="2:20" ht="15.75" thickTop="1" thickBot="1" x14ac:dyDescent="0.25">
      <c r="B89" s="77"/>
      <c r="C89" s="15"/>
      <c r="D89" s="15"/>
      <c r="E89" s="15"/>
      <c r="F89" s="15"/>
      <c r="G89" s="15"/>
      <c r="H89" s="15"/>
      <c r="K89" s="131" t="s">
        <v>41</v>
      </c>
      <c r="L89" s="131"/>
      <c r="M89" s="131"/>
    </row>
    <row r="90" spans="2:20" ht="15.75" thickTop="1" thickBot="1" x14ac:dyDescent="0.25">
      <c r="B90" s="82"/>
      <c r="C90" s="19"/>
      <c r="D90" s="19"/>
      <c r="E90" s="19"/>
      <c r="F90" s="19"/>
      <c r="G90" s="19"/>
      <c r="H90" s="19"/>
      <c r="K90" s="131"/>
      <c r="L90" s="131"/>
      <c r="M90" s="131"/>
    </row>
    <row r="91" spans="2:20" ht="15.75" thickTop="1" thickBot="1" x14ac:dyDescent="0.25">
      <c r="B91" s="125" t="s">
        <v>1</v>
      </c>
      <c r="C91" s="127" t="s">
        <v>2</v>
      </c>
      <c r="D91" s="129" t="s">
        <v>23</v>
      </c>
      <c r="E91" s="110" t="s">
        <v>24</v>
      </c>
      <c r="F91" s="106" t="s">
        <v>15</v>
      </c>
      <c r="G91" s="108" t="s">
        <v>6</v>
      </c>
      <c r="H91" s="110" t="s">
        <v>30</v>
      </c>
      <c r="K91" s="131"/>
      <c r="L91" s="131"/>
      <c r="M91" s="131"/>
    </row>
    <row r="92" spans="2:20" ht="15.75" thickTop="1" thickBot="1" x14ac:dyDescent="0.25">
      <c r="B92" s="126"/>
      <c r="C92" s="128"/>
      <c r="D92" s="130"/>
      <c r="E92" s="111"/>
      <c r="F92" s="107"/>
      <c r="G92" s="109"/>
      <c r="H92" s="111"/>
      <c r="K92" s="131"/>
      <c r="L92" s="131"/>
      <c r="M92" s="131"/>
      <c r="N92" s="104" t="s">
        <v>42</v>
      </c>
      <c r="O92" s="153"/>
      <c r="P92" s="153"/>
      <c r="Q92" s="153"/>
      <c r="R92" s="153"/>
      <c r="S92" s="153"/>
      <c r="T92" s="105"/>
    </row>
    <row r="93" spans="2:20" ht="15.75" thickTop="1" thickBot="1" x14ac:dyDescent="0.25">
      <c r="B93" s="45">
        <v>1</v>
      </c>
      <c r="C93" s="89" t="s">
        <v>18</v>
      </c>
      <c r="D93" s="36">
        <v>1</v>
      </c>
      <c r="E93" s="41" t="s">
        <v>22</v>
      </c>
      <c r="F93" s="41">
        <v>630</v>
      </c>
      <c r="G93" s="41" t="s">
        <v>13</v>
      </c>
      <c r="H93" s="41" t="s">
        <v>69</v>
      </c>
      <c r="K93" s="101" t="s">
        <v>73</v>
      </c>
      <c r="L93" s="102"/>
      <c r="M93" s="103"/>
      <c r="N93" s="154" t="s">
        <v>18</v>
      </c>
      <c r="O93" s="156" t="s">
        <v>9</v>
      </c>
      <c r="P93" s="156" t="s">
        <v>8</v>
      </c>
      <c r="Q93" s="156" t="s">
        <v>11</v>
      </c>
      <c r="R93" s="160" t="s">
        <v>12</v>
      </c>
      <c r="S93" s="156" t="s">
        <v>5</v>
      </c>
      <c r="T93" s="156" t="s">
        <v>7</v>
      </c>
    </row>
    <row r="94" spans="2:20" ht="15.75" thickTop="1" thickBot="1" x14ac:dyDescent="0.25">
      <c r="B94" s="46">
        <v>2</v>
      </c>
      <c r="C94" s="112" t="s">
        <v>9</v>
      </c>
      <c r="D94" s="36">
        <v>3</v>
      </c>
      <c r="E94" s="35" t="s">
        <v>22</v>
      </c>
      <c r="F94" s="37">
        <f>218+307+279</f>
        <v>804</v>
      </c>
      <c r="G94" s="35" t="s">
        <v>13</v>
      </c>
      <c r="H94" s="35" t="s">
        <v>69</v>
      </c>
      <c r="K94" s="144" t="s">
        <v>43</v>
      </c>
      <c r="L94" s="144"/>
      <c r="M94" s="93" t="s">
        <v>44</v>
      </c>
      <c r="N94" s="155"/>
      <c r="O94" s="157"/>
      <c r="P94" s="157"/>
      <c r="Q94" s="157"/>
      <c r="R94" s="161"/>
      <c r="S94" s="157"/>
      <c r="T94" s="157"/>
    </row>
    <row r="95" spans="2:20" ht="15.75" thickTop="1" thickBot="1" x14ac:dyDescent="0.25">
      <c r="B95" s="45">
        <v>3</v>
      </c>
      <c r="C95" s="113"/>
      <c r="D95" s="36">
        <v>2</v>
      </c>
      <c r="E95" s="41" t="s">
        <v>48</v>
      </c>
      <c r="F95" s="37">
        <f>1120+480</f>
        <v>1600</v>
      </c>
      <c r="G95" s="35" t="s">
        <v>10</v>
      </c>
      <c r="H95" s="35" t="s">
        <v>50</v>
      </c>
      <c r="K95" s="144" t="s">
        <v>51</v>
      </c>
      <c r="L95" s="144"/>
      <c r="M95" s="131">
        <f>SUM(N95:T96)</f>
        <v>3</v>
      </c>
      <c r="N95" s="135">
        <v>0</v>
      </c>
      <c r="O95" s="135">
        <v>0</v>
      </c>
      <c r="P95" s="135">
        <v>0</v>
      </c>
      <c r="Q95" s="135">
        <v>0</v>
      </c>
      <c r="R95" s="135">
        <v>0</v>
      </c>
      <c r="S95" s="135">
        <v>3</v>
      </c>
      <c r="T95" s="135">
        <v>0</v>
      </c>
    </row>
    <row r="96" spans="2:20" ht="15.75" thickTop="1" thickBot="1" x14ac:dyDescent="0.25">
      <c r="B96" s="46">
        <v>4</v>
      </c>
      <c r="C96" s="47" t="s">
        <v>8</v>
      </c>
      <c r="D96" s="41">
        <v>1</v>
      </c>
      <c r="E96" s="41" t="s">
        <v>48</v>
      </c>
      <c r="F96" s="41">
        <v>100</v>
      </c>
      <c r="G96" s="41" t="s">
        <v>74</v>
      </c>
      <c r="H96" s="41" t="s">
        <v>69</v>
      </c>
      <c r="K96" s="144"/>
      <c r="L96" s="144"/>
      <c r="M96" s="131"/>
      <c r="N96" s="135"/>
      <c r="O96" s="135"/>
      <c r="P96" s="135"/>
      <c r="Q96" s="135"/>
      <c r="R96" s="135"/>
      <c r="S96" s="135"/>
      <c r="T96" s="135"/>
    </row>
    <row r="97" spans="2:20" ht="15.75" thickTop="1" thickBot="1" x14ac:dyDescent="0.25">
      <c r="B97" s="45">
        <v>5</v>
      </c>
      <c r="C97" s="112" t="s">
        <v>11</v>
      </c>
      <c r="D97" s="40">
        <v>26</v>
      </c>
      <c r="E97" s="42" t="s">
        <v>22</v>
      </c>
      <c r="F97" s="42">
        <f>145+175+183+183+181+141+103+142+58+152+152+157+158+138+128+108+144+89+158+143+106+132+138+123+161+166</f>
        <v>3664</v>
      </c>
      <c r="G97" s="42" t="s">
        <v>13</v>
      </c>
      <c r="H97" s="42" t="s">
        <v>69</v>
      </c>
      <c r="K97" s="131" t="s">
        <v>45</v>
      </c>
      <c r="L97" s="131"/>
      <c r="M97" s="131">
        <f>SUM(N97:T99)</f>
        <v>37</v>
      </c>
      <c r="N97" s="135">
        <v>2</v>
      </c>
      <c r="O97" s="135">
        <v>18</v>
      </c>
      <c r="P97" s="135">
        <v>2</v>
      </c>
      <c r="Q97" s="135">
        <v>8</v>
      </c>
      <c r="R97" s="135">
        <v>2</v>
      </c>
      <c r="S97" s="135">
        <v>3</v>
      </c>
      <c r="T97" s="135">
        <v>2</v>
      </c>
    </row>
    <row r="98" spans="2:20" ht="15.75" thickTop="1" thickBot="1" x14ac:dyDescent="0.25">
      <c r="B98" s="46">
        <v>6</v>
      </c>
      <c r="C98" s="114"/>
      <c r="D98" s="40">
        <v>8</v>
      </c>
      <c r="E98" s="41" t="s">
        <v>48</v>
      </c>
      <c r="F98" s="42">
        <f>100+200+160+320+100+320+100+100</f>
        <v>1400</v>
      </c>
      <c r="G98" s="42" t="s">
        <v>10</v>
      </c>
      <c r="H98" s="42" t="s">
        <v>69</v>
      </c>
      <c r="K98" s="131"/>
      <c r="L98" s="131"/>
      <c r="M98" s="131"/>
      <c r="N98" s="135"/>
      <c r="O98" s="135"/>
      <c r="P98" s="135"/>
      <c r="Q98" s="135"/>
      <c r="R98" s="135"/>
      <c r="S98" s="135"/>
      <c r="T98" s="135"/>
    </row>
    <row r="99" spans="2:20" ht="15.75" thickTop="1" thickBot="1" x14ac:dyDescent="0.25">
      <c r="B99" s="45">
        <v>7</v>
      </c>
      <c r="C99" s="114"/>
      <c r="D99" s="40">
        <v>3</v>
      </c>
      <c r="E99" s="41" t="s">
        <v>21</v>
      </c>
      <c r="F99" s="42">
        <f>300+420+910</f>
        <v>1630</v>
      </c>
      <c r="G99" s="42" t="s">
        <v>10</v>
      </c>
      <c r="H99" s="42" t="s">
        <v>69</v>
      </c>
      <c r="K99" s="131"/>
      <c r="L99" s="131"/>
      <c r="M99" s="131"/>
      <c r="N99" s="135"/>
      <c r="O99" s="135"/>
      <c r="P99" s="135"/>
      <c r="Q99" s="135"/>
      <c r="R99" s="135"/>
      <c r="S99" s="135"/>
      <c r="T99" s="135"/>
    </row>
    <row r="100" spans="2:20" ht="15.75" thickTop="1" thickBot="1" x14ac:dyDescent="0.25">
      <c r="B100" s="46">
        <v>8</v>
      </c>
      <c r="C100" s="113"/>
      <c r="D100" s="40">
        <v>4</v>
      </c>
      <c r="E100" s="42" t="s">
        <v>32</v>
      </c>
      <c r="F100" s="42">
        <f>320+580+100+480</f>
        <v>1480</v>
      </c>
      <c r="G100" s="42" t="s">
        <v>10</v>
      </c>
      <c r="H100" s="42" t="s">
        <v>69</v>
      </c>
      <c r="K100" s="131" t="s">
        <v>47</v>
      </c>
      <c r="L100" s="131"/>
      <c r="M100" s="132">
        <f>SUM(N100:T102)</f>
        <v>1</v>
      </c>
      <c r="N100" s="135">
        <v>0</v>
      </c>
      <c r="O100" s="135">
        <v>0</v>
      </c>
      <c r="P100" s="135">
        <v>0</v>
      </c>
      <c r="Q100" s="135">
        <v>0</v>
      </c>
      <c r="R100" s="135">
        <v>0</v>
      </c>
      <c r="S100" s="135">
        <v>1</v>
      </c>
      <c r="T100" s="135">
        <v>0</v>
      </c>
    </row>
    <row r="101" spans="2:20" ht="15.75" thickTop="1" thickBot="1" x14ac:dyDescent="0.25">
      <c r="B101" s="45">
        <v>9</v>
      </c>
      <c r="C101" s="115" t="s">
        <v>12</v>
      </c>
      <c r="D101" s="40">
        <v>1</v>
      </c>
      <c r="E101" s="42" t="s">
        <v>21</v>
      </c>
      <c r="F101" s="42">
        <v>600</v>
      </c>
      <c r="G101" s="42" t="s">
        <v>10</v>
      </c>
      <c r="H101" s="42" t="s">
        <v>50</v>
      </c>
      <c r="K101" s="131"/>
      <c r="L101" s="131"/>
      <c r="M101" s="133"/>
      <c r="N101" s="135"/>
      <c r="O101" s="135"/>
      <c r="P101" s="135"/>
      <c r="Q101" s="135"/>
      <c r="R101" s="135"/>
      <c r="S101" s="135"/>
      <c r="T101" s="135"/>
    </row>
    <row r="102" spans="2:20" ht="15.75" thickTop="1" thickBot="1" x14ac:dyDescent="0.25">
      <c r="B102" s="46">
        <v>10</v>
      </c>
      <c r="C102" s="116"/>
      <c r="D102" s="40">
        <v>3</v>
      </c>
      <c r="E102" s="42" t="s">
        <v>29</v>
      </c>
      <c r="F102" s="42">
        <f>75+100+200</f>
        <v>375</v>
      </c>
      <c r="G102" s="42" t="s">
        <v>10</v>
      </c>
      <c r="H102" s="42" t="s">
        <v>50</v>
      </c>
      <c r="K102" s="131"/>
      <c r="L102" s="131"/>
      <c r="M102" s="134"/>
      <c r="N102" s="135"/>
      <c r="O102" s="135"/>
      <c r="P102" s="135"/>
      <c r="Q102" s="135"/>
      <c r="R102" s="135"/>
      <c r="S102" s="135"/>
      <c r="T102" s="135"/>
    </row>
    <row r="103" spans="2:20" ht="15.75" thickTop="1" thickBot="1" x14ac:dyDescent="0.25">
      <c r="B103" s="45">
        <v>11</v>
      </c>
      <c r="C103" s="116"/>
      <c r="D103" s="40">
        <v>2</v>
      </c>
      <c r="E103" s="42" t="s">
        <v>61</v>
      </c>
      <c r="F103" s="42">
        <f>50+100</f>
        <v>150</v>
      </c>
      <c r="G103" s="42" t="s">
        <v>10</v>
      </c>
      <c r="H103" s="42" t="s">
        <v>50</v>
      </c>
    </row>
    <row r="104" spans="2:20" ht="15.75" thickTop="1" thickBot="1" x14ac:dyDescent="0.25">
      <c r="B104" s="46">
        <v>12</v>
      </c>
      <c r="C104" s="116"/>
      <c r="D104" s="40">
        <v>2</v>
      </c>
      <c r="E104" s="42" t="s">
        <v>71</v>
      </c>
      <c r="F104" s="42">
        <f>500+2400</f>
        <v>2900</v>
      </c>
      <c r="G104" s="42" t="s">
        <v>10</v>
      </c>
      <c r="H104" s="42" t="s">
        <v>50</v>
      </c>
    </row>
    <row r="105" spans="2:20" ht="15.75" thickTop="1" thickBot="1" x14ac:dyDescent="0.25">
      <c r="B105" s="45">
        <v>13</v>
      </c>
      <c r="C105" s="117"/>
      <c r="D105" s="40">
        <v>2</v>
      </c>
      <c r="E105" s="42" t="s">
        <v>40</v>
      </c>
      <c r="F105" s="48">
        <f>250+500</f>
        <v>750</v>
      </c>
      <c r="G105" s="42" t="s">
        <v>10</v>
      </c>
      <c r="H105" s="49" t="s">
        <v>50</v>
      </c>
    </row>
    <row r="106" spans="2:20" ht="15.75" thickTop="1" thickBot="1" x14ac:dyDescent="0.25">
      <c r="B106" s="46">
        <v>14</v>
      </c>
      <c r="C106" s="42" t="s">
        <v>5</v>
      </c>
      <c r="D106" s="50">
        <v>11</v>
      </c>
      <c r="E106" s="50" t="s">
        <v>22</v>
      </c>
      <c r="F106" s="50">
        <f>270+140+180+270+270+240+300+274+240+240+150</f>
        <v>2574</v>
      </c>
      <c r="G106" s="50" t="s">
        <v>13</v>
      </c>
      <c r="H106" s="50" t="s">
        <v>69</v>
      </c>
    </row>
    <row r="107" spans="2:20" ht="15.75" thickTop="1" thickBot="1" x14ac:dyDescent="0.25">
      <c r="B107" s="45">
        <v>15</v>
      </c>
      <c r="C107" s="112" t="s">
        <v>7</v>
      </c>
      <c r="D107" s="40">
        <v>1</v>
      </c>
      <c r="E107" s="42" t="s">
        <v>21</v>
      </c>
      <c r="F107" s="42">
        <v>2000</v>
      </c>
      <c r="G107" s="42" t="s">
        <v>10</v>
      </c>
      <c r="H107" s="42" t="s">
        <v>50</v>
      </c>
    </row>
    <row r="108" spans="2:20" ht="15.75" thickTop="1" thickBot="1" x14ac:dyDescent="0.25">
      <c r="B108" s="46">
        <v>16</v>
      </c>
      <c r="C108" s="114"/>
      <c r="D108" s="40">
        <v>5</v>
      </c>
      <c r="E108" s="42" t="s">
        <v>22</v>
      </c>
      <c r="F108" s="42">
        <f>570+840+1140+300+1050</f>
        <v>3900</v>
      </c>
      <c r="G108" s="42" t="s">
        <v>13</v>
      </c>
      <c r="H108" s="42" t="s">
        <v>69</v>
      </c>
    </row>
    <row r="109" spans="2:20" ht="15.75" thickTop="1" thickBot="1" x14ac:dyDescent="0.25">
      <c r="B109" s="45">
        <v>17</v>
      </c>
      <c r="C109" s="113"/>
      <c r="D109" s="40">
        <v>2</v>
      </c>
      <c r="E109" s="42" t="s">
        <v>48</v>
      </c>
      <c r="F109" s="42">
        <f>150+770</f>
        <v>920</v>
      </c>
      <c r="G109" s="42" t="s">
        <v>10</v>
      </c>
      <c r="H109" s="42" t="s">
        <v>50</v>
      </c>
    </row>
    <row r="110" spans="2:20" ht="15.75" thickTop="1" thickBot="1" x14ac:dyDescent="0.25">
      <c r="B110" s="53" t="s">
        <v>4</v>
      </c>
      <c r="C110" s="54"/>
      <c r="D110" s="54">
        <f>SUM(D93:D109)</f>
        <v>77</v>
      </c>
      <c r="E110" s="54" t="s">
        <v>20</v>
      </c>
      <c r="F110" s="51" t="s">
        <v>20</v>
      </c>
      <c r="G110" s="54" t="s">
        <v>20</v>
      </c>
      <c r="H110" s="54" t="s">
        <v>20</v>
      </c>
    </row>
    <row r="111" spans="2:20" ht="15.75" thickTop="1" thickBot="1" x14ac:dyDescent="0.25">
      <c r="B111" s="46"/>
      <c r="C111" s="84"/>
    </row>
    <row r="112" spans="2:20" ht="15" thickTop="1" x14ac:dyDescent="0.2">
      <c r="B112" s="118" t="s">
        <v>75</v>
      </c>
      <c r="C112" s="118"/>
      <c r="D112" s="119"/>
      <c r="E112" s="55"/>
      <c r="F112" s="55"/>
      <c r="G112" s="55"/>
      <c r="H112" s="55"/>
    </row>
    <row r="113" spans="2:8" ht="15" thickBot="1" x14ac:dyDescent="0.25">
      <c r="B113" s="120"/>
      <c r="C113" s="120"/>
      <c r="D113" s="121"/>
      <c r="E113" s="56"/>
      <c r="F113" s="56"/>
      <c r="G113" s="56"/>
      <c r="H113" s="56"/>
    </row>
    <row r="114" spans="2:8" ht="30" thickTop="1" thickBot="1" x14ac:dyDescent="0.25">
      <c r="B114" s="57" t="s">
        <v>1</v>
      </c>
      <c r="C114" s="58" t="s">
        <v>55</v>
      </c>
      <c r="D114" s="59" t="s">
        <v>56</v>
      </c>
      <c r="E114" s="60"/>
      <c r="F114" s="60"/>
      <c r="G114" s="60"/>
      <c r="H114" s="60"/>
    </row>
    <row r="115" spans="2:8" ht="15.75" thickTop="1" thickBot="1" x14ac:dyDescent="0.25">
      <c r="B115" s="85">
        <v>1</v>
      </c>
      <c r="C115" s="61" t="s">
        <v>18</v>
      </c>
      <c r="D115" s="62">
        <f>+D64+D65+D93</f>
        <v>3</v>
      </c>
      <c r="E115" s="63"/>
      <c r="F115" s="2"/>
      <c r="G115" s="2"/>
      <c r="H115" s="2"/>
    </row>
    <row r="116" spans="2:8" ht="15.75" thickTop="1" thickBot="1" x14ac:dyDescent="0.25">
      <c r="B116" s="86">
        <v>2</v>
      </c>
      <c r="C116" s="64" t="s">
        <v>9</v>
      </c>
      <c r="D116" s="65">
        <f>+D24+D25+D26+D46+D47+D66+D67+D68+D94+D95</f>
        <v>32</v>
      </c>
      <c r="E116" s="63"/>
      <c r="F116" s="2"/>
      <c r="G116" s="2"/>
      <c r="H116" s="2"/>
    </row>
    <row r="117" spans="2:8" ht="15.75" thickTop="1" thickBot="1" x14ac:dyDescent="0.25">
      <c r="B117" s="85">
        <v>3</v>
      </c>
      <c r="C117" s="66" t="s">
        <v>8</v>
      </c>
      <c r="D117" s="67">
        <f>+D69+D70+D96</f>
        <v>8</v>
      </c>
      <c r="E117" s="52"/>
      <c r="F117" s="2"/>
      <c r="G117" s="2"/>
      <c r="H117" s="2"/>
    </row>
    <row r="118" spans="2:8" ht="15.75" thickTop="1" thickBot="1" x14ac:dyDescent="0.25">
      <c r="B118" s="86">
        <v>4</v>
      </c>
      <c r="C118" s="66" t="s">
        <v>11</v>
      </c>
      <c r="D118" s="67">
        <f>+D28+D29+D30+D49+D50+D51+D71+D72+D73+D74+D75+D76+D97+D98+D99+D100</f>
        <v>108</v>
      </c>
      <c r="E118" s="52"/>
      <c r="F118" s="2"/>
      <c r="G118" s="2"/>
      <c r="H118" s="2"/>
    </row>
    <row r="119" spans="2:8" ht="15.75" thickTop="1" thickBot="1" x14ac:dyDescent="0.25">
      <c r="B119" s="85">
        <v>5</v>
      </c>
      <c r="C119" s="61" t="s">
        <v>12</v>
      </c>
      <c r="D119" s="68">
        <f>+D31+D32+D33+D52+D53+D77+D78+D79+D80+D81+D82+D101+D102+D103+D104+D105</f>
        <v>33</v>
      </c>
      <c r="E119" s="52"/>
      <c r="F119" s="2"/>
      <c r="G119" s="2"/>
      <c r="H119" s="2"/>
    </row>
    <row r="120" spans="2:8" ht="15.75" thickTop="1" thickBot="1" x14ac:dyDescent="0.25">
      <c r="B120" s="86">
        <v>6</v>
      </c>
      <c r="C120" s="69" t="s">
        <v>57</v>
      </c>
      <c r="D120" s="70">
        <f>+D34+D83+D54+D106</f>
        <v>78</v>
      </c>
      <c r="E120" s="52"/>
      <c r="F120" s="2"/>
      <c r="G120" s="2"/>
      <c r="H120" s="2"/>
    </row>
    <row r="121" spans="2:8" ht="15.75" thickTop="1" thickBot="1" x14ac:dyDescent="0.25">
      <c r="B121" s="85">
        <v>7</v>
      </c>
      <c r="C121" s="69" t="s">
        <v>7</v>
      </c>
      <c r="D121" s="70">
        <f>+D35+D36+D37+D55+D56+D107+D108+D109+D84+D85</f>
        <v>20</v>
      </c>
      <c r="E121" s="52"/>
      <c r="F121" s="2"/>
      <c r="G121" s="2"/>
      <c r="H121" s="2"/>
    </row>
    <row r="122" spans="2:8" ht="15.75" thickTop="1" thickBot="1" x14ac:dyDescent="0.25">
      <c r="B122" s="122" t="s">
        <v>58</v>
      </c>
      <c r="C122" s="123"/>
      <c r="D122" s="71">
        <f>SUM(D115:D121)</f>
        <v>282</v>
      </c>
      <c r="E122" s="72">
        <f>+D110+D86+D57+D38</f>
        <v>282</v>
      </c>
      <c r="F122" s="2"/>
      <c r="G122" s="2"/>
      <c r="H122" s="2"/>
    </row>
    <row r="123" spans="2:8" ht="15" thickTop="1" x14ac:dyDescent="0.2">
      <c r="B123" s="12"/>
      <c r="E123" s="88">
        <f>+D38+D57+D86+D110</f>
        <v>282</v>
      </c>
    </row>
    <row r="124" spans="2:8" x14ac:dyDescent="0.2">
      <c r="B124" s="12"/>
    </row>
    <row r="125" spans="2:8" ht="15" thickBot="1" x14ac:dyDescent="0.25">
      <c r="B125" s="12"/>
    </row>
    <row r="126" spans="2:8" ht="15.75" thickTop="1" thickBot="1" x14ac:dyDescent="0.25">
      <c r="B126" s="12"/>
      <c r="C126" s="145" t="s">
        <v>54</v>
      </c>
      <c r="D126" s="146"/>
      <c r="E126" s="147"/>
    </row>
    <row r="127" spans="2:8" ht="15" thickTop="1" x14ac:dyDescent="0.2">
      <c r="B127" s="12"/>
      <c r="C127" s="148" t="s">
        <v>41</v>
      </c>
      <c r="D127" s="118"/>
      <c r="E127" s="119"/>
    </row>
    <row r="128" spans="2:8" ht="15" thickBot="1" x14ac:dyDescent="0.25">
      <c r="B128" s="12"/>
      <c r="C128" s="149"/>
      <c r="D128" s="120"/>
      <c r="E128" s="121"/>
    </row>
    <row r="129" spans="2:6" ht="15.75" thickTop="1" thickBot="1" x14ac:dyDescent="0.25">
      <c r="B129" s="12"/>
      <c r="C129" s="101" t="str">
        <f>+B112</f>
        <v>RESUMEN 
ENERO - ABRIL 2023</v>
      </c>
      <c r="D129" s="102"/>
      <c r="E129" s="103"/>
    </row>
    <row r="130" spans="2:6" ht="15.75" thickTop="1" thickBot="1" x14ac:dyDescent="0.25">
      <c r="B130" s="12"/>
      <c r="C130" s="101" t="s">
        <v>43</v>
      </c>
      <c r="D130" s="103"/>
      <c r="E130" s="93" t="s">
        <v>44</v>
      </c>
      <c r="F130" s="87"/>
    </row>
    <row r="131" spans="2:6" ht="15.75" thickTop="1" thickBot="1" x14ac:dyDescent="0.25">
      <c r="B131" s="12"/>
      <c r="C131" s="101" t="s">
        <v>51</v>
      </c>
      <c r="D131" s="103"/>
      <c r="E131" s="92">
        <f>SUM(M27,M54,M73,M95)</f>
        <v>49</v>
      </c>
      <c r="F131" s="88">
        <f>+N27+O27+P27+Q27+R27+S27+T27+N54+O54+P54+Q54+R54+S54+T54+N73+O73+P73+Q73+R73+S73+T73+N95+O95+P95+Q95+R95+S95+T95</f>
        <v>49</v>
      </c>
    </row>
    <row r="132" spans="2:6" ht="30.75" customHeight="1" thickTop="1" thickBot="1" x14ac:dyDescent="0.25">
      <c r="B132" s="12"/>
      <c r="C132" s="104" t="s">
        <v>45</v>
      </c>
      <c r="D132" s="105"/>
      <c r="E132" s="92">
        <f>SUM(M29,M56,M75,M97)</f>
        <v>193</v>
      </c>
      <c r="F132" s="88">
        <f>+N29+O29+P29+Q29+R29+S29+T29+N56+O56+P56+Q56+R56+S56+T56+N75+O75+P75+Q75+R75+S75+T75+N97+O97+P97+Q97+R97+S97+T97</f>
        <v>193</v>
      </c>
    </row>
    <row r="133" spans="2:6" ht="35.25" customHeight="1" thickTop="1" thickBot="1" x14ac:dyDescent="0.25">
      <c r="B133" s="12"/>
      <c r="C133" s="104" t="s">
        <v>47</v>
      </c>
      <c r="D133" s="105"/>
      <c r="E133" s="92">
        <f>SUM(M77,M100,M58,M31)</f>
        <v>12</v>
      </c>
      <c r="F133" s="88">
        <f>+N31+O31+P31+Q31+R31+S31+T31+N58+O58+P58+Q58+R58+S58+T58+N77+O77+P77+Q77+R77+S77+T77+N100+O100+P100+Q100+R100+S100+T100</f>
        <v>12</v>
      </c>
    </row>
    <row r="134" spans="2:6" ht="15" thickTop="1" x14ac:dyDescent="0.2">
      <c r="B134" s="12"/>
    </row>
    <row r="135" spans="2:6" x14ac:dyDescent="0.2">
      <c r="B135" s="12"/>
    </row>
  </sheetData>
  <mergeCells count="211">
    <mergeCell ref="R29:R30"/>
    <mergeCell ref="S29:S30"/>
    <mergeCell ref="T29:T30"/>
    <mergeCell ref="C130:D130"/>
    <mergeCell ref="K48:M51"/>
    <mergeCell ref="N51:T51"/>
    <mergeCell ref="K52:M52"/>
    <mergeCell ref="N52:N53"/>
    <mergeCell ref="T58:T60"/>
    <mergeCell ref="K100:L102"/>
    <mergeCell ref="M100:M102"/>
    <mergeCell ref="N100:N102"/>
    <mergeCell ref="O100:O102"/>
    <mergeCell ref="S54:S55"/>
    <mergeCell ref="K58:L60"/>
    <mergeCell ref="M58:M60"/>
    <mergeCell ref="N58:N60"/>
    <mergeCell ref="O58:O60"/>
    <mergeCell ref="P58:P60"/>
    <mergeCell ref="Q58:Q60"/>
    <mergeCell ref="R58:R60"/>
    <mergeCell ref="S58:S60"/>
    <mergeCell ref="T56:T57"/>
    <mergeCell ref="O52:O53"/>
    <mergeCell ref="R25:R26"/>
    <mergeCell ref="S25:S26"/>
    <mergeCell ref="T25:T26"/>
    <mergeCell ref="K27:L28"/>
    <mergeCell ref="M27:M28"/>
    <mergeCell ref="N27:N28"/>
    <mergeCell ref="O27:O28"/>
    <mergeCell ref="P27:P28"/>
    <mergeCell ref="Q27:Q28"/>
    <mergeCell ref="R27:R28"/>
    <mergeCell ref="S27:S28"/>
    <mergeCell ref="T27:T28"/>
    <mergeCell ref="K29:L30"/>
    <mergeCell ref="M29:M30"/>
    <mergeCell ref="N29:N30"/>
    <mergeCell ref="O29:O30"/>
    <mergeCell ref="P29:P30"/>
    <mergeCell ref="Q29:Q30"/>
    <mergeCell ref="B8:C8"/>
    <mergeCell ref="B2:G2"/>
    <mergeCell ref="B3:G3"/>
    <mergeCell ref="B4:G4"/>
    <mergeCell ref="B6:C6"/>
    <mergeCell ref="B7:C7"/>
    <mergeCell ref="B9:C9"/>
    <mergeCell ref="B10:C10"/>
    <mergeCell ref="N25:N26"/>
    <mergeCell ref="O25:O26"/>
    <mergeCell ref="P25:P26"/>
    <mergeCell ref="Q25:Q26"/>
    <mergeCell ref="R52:R53"/>
    <mergeCell ref="S52:S53"/>
    <mergeCell ref="T52:T53"/>
    <mergeCell ref="K53:L53"/>
    <mergeCell ref="K54:L55"/>
    <mergeCell ref="M54:M55"/>
    <mergeCell ref="N54:N55"/>
    <mergeCell ref="O54:O55"/>
    <mergeCell ref="P54:P55"/>
    <mergeCell ref="Q54:Q55"/>
    <mergeCell ref="R54:R55"/>
    <mergeCell ref="T54:T55"/>
    <mergeCell ref="P52:P53"/>
    <mergeCell ref="Q52:Q53"/>
    <mergeCell ref="R56:R57"/>
    <mergeCell ref="S56:S57"/>
    <mergeCell ref="P100:P102"/>
    <mergeCell ref="Q100:Q102"/>
    <mergeCell ref="R100:R102"/>
    <mergeCell ref="S100:S102"/>
    <mergeCell ref="M75:M76"/>
    <mergeCell ref="N75:N76"/>
    <mergeCell ref="O75:O76"/>
    <mergeCell ref="P75:P76"/>
    <mergeCell ref="Q75:Q76"/>
    <mergeCell ref="R75:R76"/>
    <mergeCell ref="S75:S76"/>
    <mergeCell ref="M95:M96"/>
    <mergeCell ref="N95:N96"/>
    <mergeCell ref="O95:O96"/>
    <mergeCell ref="P95:P96"/>
    <mergeCell ref="Q95:Q96"/>
    <mergeCell ref="C28:C30"/>
    <mergeCell ref="C31:C33"/>
    <mergeCell ref="C35:C37"/>
    <mergeCell ref="D40:E40"/>
    <mergeCell ref="T100:T102"/>
    <mergeCell ref="C84:C85"/>
    <mergeCell ref="K89:M92"/>
    <mergeCell ref="N92:T92"/>
    <mergeCell ref="K93:M93"/>
    <mergeCell ref="N93:N94"/>
    <mergeCell ref="O93:O94"/>
    <mergeCell ref="P93:P94"/>
    <mergeCell ref="Q93:Q94"/>
    <mergeCell ref="R93:R94"/>
    <mergeCell ref="S93:S94"/>
    <mergeCell ref="T93:T94"/>
    <mergeCell ref="K94:L94"/>
    <mergeCell ref="K95:L96"/>
    <mergeCell ref="K56:L57"/>
    <mergeCell ref="M56:M57"/>
    <mergeCell ref="N56:N57"/>
    <mergeCell ref="O56:O57"/>
    <mergeCell ref="P56:P57"/>
    <mergeCell ref="Q56:Q57"/>
    <mergeCell ref="C49:C51"/>
    <mergeCell ref="C52:C53"/>
    <mergeCell ref="C55:C56"/>
    <mergeCell ref="D59:E59"/>
    <mergeCell ref="B62:B63"/>
    <mergeCell ref="C62:C63"/>
    <mergeCell ref="F62:F63"/>
    <mergeCell ref="G62:G63"/>
    <mergeCell ref="B43:B44"/>
    <mergeCell ref="C43:C44"/>
    <mergeCell ref="F43:F44"/>
    <mergeCell ref="G43:G44"/>
    <mergeCell ref="C46:C47"/>
    <mergeCell ref="K66:M70"/>
    <mergeCell ref="N70:T70"/>
    <mergeCell ref="C71:C76"/>
    <mergeCell ref="K71:M71"/>
    <mergeCell ref="N71:N72"/>
    <mergeCell ref="O71:O72"/>
    <mergeCell ref="P71:P72"/>
    <mergeCell ref="Q71:Q72"/>
    <mergeCell ref="R71:R72"/>
    <mergeCell ref="S71:S72"/>
    <mergeCell ref="T71:T72"/>
    <mergeCell ref="K72:L72"/>
    <mergeCell ref="K73:L74"/>
    <mergeCell ref="M73:M74"/>
    <mergeCell ref="N73:N74"/>
    <mergeCell ref="O73:O74"/>
    <mergeCell ref="P73:P74"/>
    <mergeCell ref="Q73:Q74"/>
    <mergeCell ref="R73:R74"/>
    <mergeCell ref="S73:S74"/>
    <mergeCell ref="T73:T74"/>
    <mergeCell ref="K75:L76"/>
    <mergeCell ref="T75:T76"/>
    <mergeCell ref="K77:L79"/>
    <mergeCell ref="M77:M79"/>
    <mergeCell ref="N77:N79"/>
    <mergeCell ref="O77:O79"/>
    <mergeCell ref="P77:P79"/>
    <mergeCell ref="Q77:Q79"/>
    <mergeCell ref="R77:R79"/>
    <mergeCell ref="S77:S79"/>
    <mergeCell ref="T77:T79"/>
    <mergeCell ref="R95:R96"/>
    <mergeCell ref="S95:S96"/>
    <mergeCell ref="T95:T96"/>
    <mergeCell ref="K97:L99"/>
    <mergeCell ref="M97:M99"/>
    <mergeCell ref="N97:N99"/>
    <mergeCell ref="O97:O99"/>
    <mergeCell ref="P97:P99"/>
    <mergeCell ref="Q97:Q99"/>
    <mergeCell ref="R97:R99"/>
    <mergeCell ref="S97:S99"/>
    <mergeCell ref="T97:T99"/>
    <mergeCell ref="B14:H14"/>
    <mergeCell ref="B16:H16"/>
    <mergeCell ref="D18:E18"/>
    <mergeCell ref="B21:B22"/>
    <mergeCell ref="C21:C22"/>
    <mergeCell ref="F21:F22"/>
    <mergeCell ref="G21:G22"/>
    <mergeCell ref="K21:M23"/>
    <mergeCell ref="C24:C26"/>
    <mergeCell ref="K25:M25"/>
    <mergeCell ref="K26:L26"/>
    <mergeCell ref="K31:L35"/>
    <mergeCell ref="M31:M35"/>
    <mergeCell ref="N31:N35"/>
    <mergeCell ref="O31:O35"/>
    <mergeCell ref="P31:P35"/>
    <mergeCell ref="Q31:Q35"/>
    <mergeCell ref="R31:R35"/>
    <mergeCell ref="S31:S35"/>
    <mergeCell ref="T31:T35"/>
    <mergeCell ref="C64:C65"/>
    <mergeCell ref="C66:C68"/>
    <mergeCell ref="C69:C70"/>
    <mergeCell ref="C77:C82"/>
    <mergeCell ref="D88:E88"/>
    <mergeCell ref="B91:B92"/>
    <mergeCell ref="C91:C92"/>
    <mergeCell ref="D91:D92"/>
    <mergeCell ref="E91:E92"/>
    <mergeCell ref="C129:E129"/>
    <mergeCell ref="C131:D131"/>
    <mergeCell ref="C132:D132"/>
    <mergeCell ref="C133:D133"/>
    <mergeCell ref="F91:F92"/>
    <mergeCell ref="G91:G92"/>
    <mergeCell ref="H91:H92"/>
    <mergeCell ref="C94:C95"/>
    <mergeCell ref="C97:C100"/>
    <mergeCell ref="C101:C105"/>
    <mergeCell ref="C107:C109"/>
    <mergeCell ref="B112:D113"/>
    <mergeCell ref="B122:C122"/>
    <mergeCell ref="C126:E126"/>
    <mergeCell ref="C127:E128"/>
  </mergeCells>
  <conditionalFormatting sqref="D122">
    <cfRule type="cellIs" dxfId="5" priority="6" operator="equal">
      <formula>$D$110</formula>
    </cfRule>
  </conditionalFormatting>
  <conditionalFormatting sqref="E131">
    <cfRule type="cellIs" dxfId="4" priority="5" operator="equal">
      <formula>$E$119</formula>
    </cfRule>
  </conditionalFormatting>
  <conditionalFormatting sqref="E132">
    <cfRule type="cellIs" dxfId="3" priority="3" operator="equal">
      <formula>$E$120</formula>
    </cfRule>
    <cfRule type="cellIs" dxfId="2" priority="4" operator="equal">
      <formula>$E$119</formula>
    </cfRule>
  </conditionalFormatting>
  <conditionalFormatting sqref="E133">
    <cfRule type="cellIs" dxfId="1" priority="1" operator="equal">
      <formula>$E$121</formula>
    </cfRule>
    <cfRule type="cellIs" dxfId="0" priority="2" operator="equal">
      <formula>$E$119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Verificación de Calidad Física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 Calderon</cp:lastModifiedBy>
  <cp:lastPrinted>2020-10-02T17:00:01Z</cp:lastPrinted>
  <dcterms:created xsi:type="dcterms:W3CDTF">2018-08-30T17:28:14Z</dcterms:created>
  <dcterms:modified xsi:type="dcterms:W3CDTF">2023-05-11T14:10:28Z</dcterms:modified>
</cp:coreProperties>
</file>