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supervision\TRATAMIENTOS\2023\"/>
    </mc:Choice>
  </mc:AlternateContent>
  <xr:revisionPtr revIDLastSave="0" documentId="13_ncr:1_{805F1C21-6DA5-40C6-A27D-41EC3C2E3F9C}" xr6:coauthVersionLast="36" xr6:coauthVersionMax="36" xr10:uidLastSave="{00000000-0000-0000-0000-000000000000}"/>
  <bookViews>
    <workbookView xWindow="0" yWindow="0" windowWidth="8760" windowHeight="8568" xr2:uid="{00000000-000D-0000-FFFF-FFFF00000000}"/>
  </bookViews>
  <sheets>
    <sheet name="MAYO - AGOSTO 2023" sheetId="8" r:id="rId1"/>
    <sheet name="Hoja1" sheetId="9" r:id="rId2"/>
  </sheets>
  <definedNames>
    <definedName name="_xlnm.Print_Area" localSheetId="0">'MAYO - AGOSTO 2023'!$A$2:$G$137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8" l="1"/>
  <c r="E80" i="8"/>
  <c r="C134" i="8"/>
  <c r="C133" i="8"/>
  <c r="C132" i="8"/>
  <c r="C131" i="8"/>
  <c r="C130" i="8"/>
  <c r="C128" i="8"/>
  <c r="C123" i="8"/>
  <c r="E111" i="8"/>
  <c r="E110" i="8"/>
  <c r="E121" i="8" l="1"/>
  <c r="E120" i="8" l="1"/>
  <c r="E118" i="8"/>
  <c r="E115" i="8" l="1"/>
  <c r="E113" i="8"/>
  <c r="E92" i="8" l="1"/>
  <c r="E94" i="8"/>
  <c r="E90" i="8"/>
  <c r="E89" i="8"/>
  <c r="E88" i="8"/>
  <c r="E87" i="8"/>
  <c r="E83" i="8" l="1"/>
  <c r="E82" i="8"/>
  <c r="E97" i="8"/>
  <c r="E96" i="8"/>
  <c r="E86" i="8"/>
  <c r="E85" i="8"/>
  <c r="E84" i="8"/>
  <c r="E75" i="8"/>
  <c r="E67" i="8"/>
  <c r="E65" i="8"/>
  <c r="C68" i="8" l="1"/>
  <c r="E44" i="8"/>
  <c r="E43" i="8"/>
  <c r="E42" i="8"/>
  <c r="E41" i="8"/>
  <c r="E49" i="8"/>
  <c r="E47" i="8"/>
  <c r="E64" i="8" l="1"/>
  <c r="E63" i="8"/>
  <c r="E57" i="8"/>
  <c r="E55" i="8"/>
  <c r="E54" i="8"/>
  <c r="C135" i="8" l="1"/>
  <c r="E28" i="8"/>
  <c r="E27" i="8"/>
  <c r="E26" i="8"/>
  <c r="E25" i="8"/>
  <c r="E24" i="8"/>
  <c r="E33" i="8" l="1"/>
  <c r="E32" i="8"/>
  <c r="C34" i="8" l="1"/>
  <c r="E12" i="8"/>
  <c r="E11" i="8"/>
  <c r="E23" i="8" l="1"/>
  <c r="E21" i="8"/>
  <c r="E22" i="8"/>
  <c r="E17" i="8"/>
  <c r="E16" i="8"/>
  <c r="E15" i="8"/>
  <c r="E14" i="8"/>
  <c r="E13" i="8"/>
  <c r="E20" i="8"/>
  <c r="C99" i="8" l="1"/>
  <c r="E143" i="8" l="1"/>
  <c r="E142" i="8"/>
  <c r="E141" i="8"/>
  <c r="B141" i="8" l="1"/>
  <c r="L90" i="8" l="1"/>
  <c r="L88" i="8"/>
  <c r="L86" i="8"/>
  <c r="L118" i="8"/>
  <c r="L115" i="8"/>
  <c r="L113" i="8"/>
  <c r="L19" i="8"/>
  <c r="L17" i="8"/>
  <c r="L15" i="8"/>
  <c r="L48" i="8" l="1"/>
  <c r="D146" i="8" s="1"/>
  <c r="L43" i="8"/>
  <c r="L41" i="8"/>
  <c r="D144" i="8" s="1"/>
  <c r="D145" i="8" l="1"/>
  <c r="D134" i="8" l="1"/>
  <c r="D133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22F00A-D580-4DC8-995E-9DF369E535BB}" keepAlive="1" name="Consulta - Informe de labores Cifuentes mayo" description="Conexión a la consulta 'Informe de labores Cifuentes mayo' en el libro." type="5" refreshedVersion="6" background="1">
    <dbPr connection="Provider=Microsoft.Mashup.OleDb.1;Data Source=$Workbook$;Location=Informe de labores Cifuentes mayo;Extended Properties=&quot;&quot;" command="SELECT * FROM [Informe de labores Cifuentes mayo]"/>
  </connection>
</connections>
</file>

<file path=xl/sharedStrings.xml><?xml version="1.0" encoding="utf-8"?>
<sst xmlns="http://schemas.openxmlformats.org/spreadsheetml/2006/main" count="446" uniqueCount="67">
  <si>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</si>
  <si>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</si>
  <si>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</si>
  <si>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</si>
  <si>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</si>
  <si>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</si>
  <si>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</si>
  <si>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</si>
  <si>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</si>
  <si>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</si>
  <si>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</si>
  <si>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</si>
  <si>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</si>
  <si>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</si>
  <si>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</si>
  <si>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</si>
  <si>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</si>
  <si>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</si>
  <si>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</si>
  <si>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</si>
  <si>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</si>
  <si>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</si>
  <si>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</si>
  <si>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</si>
  <si>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</si>
  <si>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</si>
  <si>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</si>
  <si>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</si>
  <si>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</si>
  <si>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</si>
  <si>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</si>
  <si>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</si>
  <si>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</si>
  <si>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</si>
  <si>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</si>
  <si>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K-othrine</t>
  </si>
  <si>
    <t>Pisos y paredes</t>
  </si>
  <si>
    <t>K-obiol</t>
  </si>
  <si>
    <t>K-otrine</t>
  </si>
  <si>
    <t>Roundup</t>
  </si>
  <si>
    <t>Interior Bodegas</t>
  </si>
  <si>
    <t>Actividad</t>
  </si>
  <si>
    <t>Cantidad</t>
  </si>
  <si>
    <t>monitoreo de calidad fisica de los alimentos</t>
  </si>
  <si>
    <t>Verificacion del alimentos previo al despacho</t>
  </si>
  <si>
    <t>MONITOREO DE CALIDAD FISICA DE LOS ALIMENTOS EN LA RECEPCION, ALMACENAMIENTO Y DESPACHO.</t>
  </si>
  <si>
    <t>Bodegas</t>
  </si>
  <si>
    <t>Preventivo</t>
  </si>
  <si>
    <t>Curativo</t>
  </si>
  <si>
    <t>verificacion de los alimentos previo a la recepción</t>
  </si>
  <si>
    <t>Hedonal</t>
  </si>
  <si>
    <t>Embirex</t>
  </si>
  <si>
    <t>Imbirix</t>
  </si>
  <si>
    <t>Preventiva</t>
  </si>
  <si>
    <t>Aceite mineral</t>
  </si>
  <si>
    <t>Curativa</t>
  </si>
  <si>
    <t>Lts.</t>
  </si>
  <si>
    <t>Imbirex</t>
  </si>
  <si>
    <t>aceite mineral</t>
  </si>
  <si>
    <t>RESUMEN 
MAYO - AGOSTO 2023</t>
  </si>
  <si>
    <t xml:space="preserve">Chimaltenango </t>
  </si>
  <si>
    <t>MAYO</t>
  </si>
  <si>
    <t>JUNIO</t>
  </si>
  <si>
    <t>JULIO</t>
  </si>
  <si>
    <t>AGOSTO</t>
  </si>
  <si>
    <t>100+320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</si>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</sst>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Tahoma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double">
        <color theme="4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4" fillId="0" borderId="14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0" fontId="3" fillId="2" borderId="1" xfId="1" applyFont="1" applyFill="1" applyAlignment="1">
      <alignment horizontal="center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1" applyFont="1" applyFill="1" applyAlignment="1">
      <alignment horizontal="center" vertical="center"/>
    </xf>
    <xf numFmtId="0" fontId="9" fillId="2" borderId="1" xfId="1" applyFont="1" applyFill="1" applyAlignment="1">
      <alignment horizontal="center"/>
    </xf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8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6" fillId="0" borderId="1" xfId="1" applyFont="1" applyFill="1" applyAlignment="1">
      <alignment horizontal="center" vertical="center"/>
    </xf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1" xfId="1" applyFont="1" applyFill="1" applyAlignment="1">
      <alignment horizontal="center" vertical="center"/>
    </xf>
    <xf numFmtId="0" fontId="6" fillId="0" borderId="16" xfId="1" applyFont="1" applyFill="1" applyBorder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1" xfId="1" quotePrefix="1" applyFont="1" applyFill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1" xfId="1" quotePrefix="1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3" fontId="6" fillId="0" borderId="1" xfId="1" applyNumberFormat="1" applyFont="1" applyFill="1" applyAlignment="1">
      <alignment horizontal="center" vertical="center"/>
    </xf>
    <xf numFmtId="3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6" fillId="0" borderId="2" xfId="1" quotePrefix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4" fillId="0" borderId="0" xfId="0" applyFont="1"/>
    <xf numFmtId="0" fontId="3" fillId="4" borderId="4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8" fillId="0" borderId="18" xfId="0" applyFont="1" applyBorder="1"/>
    <xf numFmtId="0" fontId="6" fillId="0" borderId="2" xfId="0" applyFont="1" applyBorder="1"/>
    <xf numFmtId="0" fontId="9" fillId="0" borderId="8" xfId="1" applyFont="1" applyBorder="1"/>
    <xf numFmtId="0" fontId="8" fillId="0" borderId="1" xfId="0" applyFont="1" applyBorder="1"/>
    <xf numFmtId="0" fontId="6" fillId="0" borderId="18" xfId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Alignment="1">
      <alignment horizontal="center" vertical="center" wrapText="1"/>
    </xf>
    <xf numFmtId="0" fontId="6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 vertical="center"/>
    </xf>
    <xf numFmtId="0" fontId="4" fillId="4" borderId="1" xfId="1" applyFont="1" applyFill="1" applyAlignment="1">
      <alignment horizontal="center" vertical="center" wrapText="1"/>
    </xf>
    <xf numFmtId="0" fontId="4" fillId="4" borderId="1" xfId="1" applyFont="1" applyFill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/>
    <xf numFmtId="0" fontId="6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3" borderId="0" xfId="2" applyFont="1" applyAlignment="1">
      <alignment horizontal="center" vertical="center"/>
    </xf>
    <xf numFmtId="0" fontId="3" fillId="2" borderId="1" xfId="1" applyFont="1" applyFill="1" applyAlignment="1">
      <alignment horizontal="center"/>
    </xf>
    <xf numFmtId="17" fontId="3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7" fontId="9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0" fillId="0" borderId="4" xfId="0" quotePrefix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3">
    <cellStyle name="Énfasis1" xfId="2" builtinId="29"/>
    <cellStyle name="Normal" xfId="0" builtinId="0"/>
    <cellStyle name="Total" xfId="1" builtinId="25"/>
  </cellStyles>
  <dxfs count="6"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92D050"/>
        </patternFill>
      </fill>
    </dxf>
    <dxf>
      <font>
        <b/>
        <i/>
        <strike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47"/>
  <sheetViews>
    <sheetView tabSelected="1" topLeftCell="A133" zoomScaleNormal="100" workbookViewId="0">
      <selection activeCell="E143" sqref="E143"/>
    </sheetView>
  </sheetViews>
  <sheetFormatPr baseColWidth="10" defaultRowHeight="13.8" x14ac:dyDescent="0.25"/>
  <cols>
    <col min="1" max="1" width="15" style="27" customWidth="1"/>
    <col min="2" max="2" width="28.09765625" customWidth="1"/>
    <col min="3" max="3" width="16" customWidth="1"/>
    <col min="4" max="4" width="13" customWidth="1"/>
    <col min="5" max="5" width="12.09765625" customWidth="1"/>
    <col min="7" max="7" width="29.59765625" customWidth="1"/>
    <col min="10" max="11" width="14.69921875" customWidth="1"/>
    <col min="13" max="13" width="12.8984375" customWidth="1"/>
  </cols>
  <sheetData>
    <row r="2" spans="1:19" ht="14.25" customHeight="1" x14ac:dyDescent="0.25">
      <c r="A2" s="122" t="s">
        <v>17</v>
      </c>
      <c r="B2" s="122"/>
      <c r="C2" s="122"/>
      <c r="D2" s="122"/>
      <c r="E2" s="122"/>
      <c r="F2" s="122"/>
      <c r="G2" s="122"/>
    </row>
    <row r="3" spans="1:19" x14ac:dyDescent="0.25">
      <c r="A3" s="39"/>
      <c r="B3" s="2"/>
      <c r="C3" s="2"/>
      <c r="D3" s="2"/>
      <c r="E3" s="2"/>
      <c r="F3" s="2"/>
      <c r="G3" s="2"/>
    </row>
    <row r="4" spans="1:19" ht="14.4" thickBot="1" x14ac:dyDescent="0.3">
      <c r="A4" s="123" t="s">
        <v>16</v>
      </c>
      <c r="B4" s="123"/>
      <c r="C4" s="123"/>
      <c r="D4" s="123"/>
      <c r="E4" s="123"/>
      <c r="F4" s="123"/>
      <c r="G4" s="123"/>
    </row>
    <row r="5" spans="1:19" ht="15" thickTop="1" thickBot="1" x14ac:dyDescent="0.3">
      <c r="A5" s="40"/>
      <c r="B5" s="12"/>
      <c r="C5" s="12"/>
      <c r="D5" s="12"/>
      <c r="E5" s="12"/>
      <c r="F5" s="12"/>
      <c r="G5" s="12"/>
    </row>
    <row r="6" spans="1:19" ht="15" thickTop="1" thickBot="1" x14ac:dyDescent="0.3">
      <c r="A6" s="32"/>
      <c r="B6" s="14" t="s">
        <v>0</v>
      </c>
      <c r="C6" s="124">
        <v>45047</v>
      </c>
      <c r="D6" s="123"/>
      <c r="E6" s="13"/>
      <c r="F6" s="13"/>
      <c r="G6" s="13"/>
    </row>
    <row r="7" spans="1:19" ht="15" thickTop="1" thickBot="1" x14ac:dyDescent="0.3">
      <c r="A7" s="32"/>
      <c r="B7" s="13"/>
      <c r="C7" s="13"/>
      <c r="D7" s="13"/>
      <c r="E7" s="13"/>
      <c r="F7" s="13"/>
      <c r="G7" s="13"/>
    </row>
    <row r="8" spans="1:19" ht="15" thickTop="1" thickBot="1" x14ac:dyDescent="0.3">
      <c r="A8" s="32"/>
      <c r="B8" s="13"/>
      <c r="C8" s="13"/>
      <c r="D8" s="13"/>
      <c r="E8" s="13"/>
      <c r="F8" s="13"/>
      <c r="G8" s="13"/>
    </row>
    <row r="9" spans="1:19" ht="16.5" customHeight="1" thickTop="1" thickBot="1" x14ac:dyDescent="0.3">
      <c r="A9" s="125" t="s">
        <v>1</v>
      </c>
      <c r="B9" s="126" t="s">
        <v>2</v>
      </c>
      <c r="C9" s="19" t="s">
        <v>25</v>
      </c>
      <c r="D9" s="20" t="s">
        <v>26</v>
      </c>
      <c r="E9" s="127" t="s">
        <v>15</v>
      </c>
      <c r="F9" s="126" t="s">
        <v>6</v>
      </c>
      <c r="G9" s="19" t="s">
        <v>14</v>
      </c>
      <c r="J9" s="143" t="s">
        <v>45</v>
      </c>
      <c r="K9" s="143"/>
      <c r="L9" s="143"/>
    </row>
    <row r="10" spans="1:19" ht="16.5" customHeight="1" thickTop="1" thickBot="1" x14ac:dyDescent="0.3">
      <c r="A10" s="125"/>
      <c r="B10" s="126"/>
      <c r="C10" s="21" t="s">
        <v>27</v>
      </c>
      <c r="D10" s="21" t="s">
        <v>28</v>
      </c>
      <c r="E10" s="127"/>
      <c r="F10" s="126"/>
      <c r="G10" s="21" t="s">
        <v>3</v>
      </c>
      <c r="J10" s="143"/>
      <c r="K10" s="143"/>
      <c r="L10" s="143"/>
    </row>
    <row r="11" spans="1:19" ht="18.75" customHeight="1" thickTop="1" thickBot="1" x14ac:dyDescent="0.3">
      <c r="A11" s="24">
        <v>1</v>
      </c>
      <c r="B11" s="128" t="s">
        <v>18</v>
      </c>
      <c r="C11" s="91">
        <v>2</v>
      </c>
      <c r="D11" s="91" t="s">
        <v>37</v>
      </c>
      <c r="E11" s="92">
        <f>400+600</f>
        <v>1000</v>
      </c>
      <c r="F11" s="93" t="s">
        <v>10</v>
      </c>
      <c r="G11" s="91" t="s">
        <v>53</v>
      </c>
      <c r="H11" s="1"/>
      <c r="J11" s="143"/>
      <c r="K11" s="143"/>
      <c r="L11" s="143"/>
    </row>
    <row r="12" spans="1:19" ht="18.75" customHeight="1" thickTop="1" thickBot="1" x14ac:dyDescent="0.3">
      <c r="A12" s="24">
        <v>2</v>
      </c>
      <c r="B12" s="131"/>
      <c r="C12" s="47">
        <v>9</v>
      </c>
      <c r="D12" s="47" t="s">
        <v>22</v>
      </c>
      <c r="E12" s="47">
        <f>620+430+367+277+367+517+415+413+727</f>
        <v>4133</v>
      </c>
      <c r="F12" s="47" t="s">
        <v>13</v>
      </c>
      <c r="G12" s="47" t="s">
        <v>48</v>
      </c>
      <c r="H12" s="1"/>
      <c r="J12" s="65"/>
      <c r="K12" s="65"/>
      <c r="L12" s="65"/>
      <c r="M12" s="67"/>
      <c r="N12" s="67"/>
      <c r="O12" s="67"/>
      <c r="P12" s="67"/>
      <c r="Q12" s="67"/>
      <c r="R12" s="67"/>
      <c r="S12" s="67"/>
    </row>
    <row r="13" spans="1:19" ht="18.75" customHeight="1" thickTop="1" thickBot="1" x14ac:dyDescent="0.3">
      <c r="A13" s="24">
        <v>3</v>
      </c>
      <c r="B13" s="132" t="s">
        <v>9</v>
      </c>
      <c r="C13" s="64">
        <v>11</v>
      </c>
      <c r="D13" s="17" t="s">
        <v>22</v>
      </c>
      <c r="E13" s="17">
        <f>312+270+180+338+301+95+130+290+308+296+355</f>
        <v>2875</v>
      </c>
      <c r="F13" s="17" t="s">
        <v>13</v>
      </c>
      <c r="G13" s="17" t="s">
        <v>48</v>
      </c>
      <c r="H13" s="1"/>
      <c r="J13" s="177" t="s">
        <v>61</v>
      </c>
      <c r="K13" s="177"/>
      <c r="L13" s="177"/>
      <c r="M13" s="173" t="s">
        <v>18</v>
      </c>
      <c r="N13" s="175" t="s">
        <v>9</v>
      </c>
      <c r="O13" s="185" t="s">
        <v>8</v>
      </c>
      <c r="P13" s="175" t="s">
        <v>11</v>
      </c>
      <c r="Q13" s="179" t="s">
        <v>12</v>
      </c>
      <c r="R13" s="175" t="s">
        <v>5</v>
      </c>
      <c r="S13" s="175" t="s">
        <v>7</v>
      </c>
    </row>
    <row r="14" spans="1:19" ht="15" thickTop="1" thickBot="1" x14ac:dyDescent="0.3">
      <c r="A14" s="24">
        <v>4</v>
      </c>
      <c r="B14" s="133"/>
      <c r="C14" s="18">
        <v>3</v>
      </c>
      <c r="D14" s="17" t="s">
        <v>38</v>
      </c>
      <c r="E14" s="17">
        <f>820+320+80</f>
        <v>1220</v>
      </c>
      <c r="F14" s="17" t="s">
        <v>10</v>
      </c>
      <c r="G14" s="17" t="s">
        <v>19</v>
      </c>
      <c r="J14" s="177" t="s">
        <v>41</v>
      </c>
      <c r="K14" s="177"/>
      <c r="L14" s="55" t="s">
        <v>42</v>
      </c>
      <c r="M14" s="174"/>
      <c r="N14" s="176"/>
      <c r="O14" s="186"/>
      <c r="P14" s="176"/>
      <c r="Q14" s="180"/>
      <c r="R14" s="176"/>
      <c r="S14" s="176"/>
    </row>
    <row r="15" spans="1:19" ht="16.5" customHeight="1" thickTop="1" thickBot="1" x14ac:dyDescent="0.3">
      <c r="A15" s="24">
        <v>5</v>
      </c>
      <c r="B15" s="133"/>
      <c r="C15" s="64">
        <v>7</v>
      </c>
      <c r="D15" s="17" t="s">
        <v>21</v>
      </c>
      <c r="E15" s="17">
        <f>2600+480+480+480+240+1480+480</f>
        <v>6240</v>
      </c>
      <c r="F15" s="17" t="s">
        <v>10</v>
      </c>
      <c r="G15" s="17" t="s">
        <v>19</v>
      </c>
      <c r="J15" s="177" t="s">
        <v>49</v>
      </c>
      <c r="K15" s="177"/>
      <c r="L15" s="143">
        <f>SUM(M15:S16)</f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/>
      <c r="S15" s="172">
        <v>0</v>
      </c>
    </row>
    <row r="16" spans="1:19" ht="15.75" customHeight="1" thickTop="1" thickBot="1" x14ac:dyDescent="0.3">
      <c r="A16" s="24">
        <v>6</v>
      </c>
      <c r="B16" s="133"/>
      <c r="C16" s="64">
        <v>4</v>
      </c>
      <c r="D16" s="17" t="s">
        <v>54</v>
      </c>
      <c r="E16" s="17">
        <f>5+5+5+5</f>
        <v>20</v>
      </c>
      <c r="F16" s="17" t="s">
        <v>56</v>
      </c>
      <c r="G16" s="17" t="s">
        <v>19</v>
      </c>
      <c r="J16" s="177"/>
      <c r="K16" s="177"/>
      <c r="L16" s="143"/>
      <c r="M16" s="172"/>
      <c r="N16" s="172"/>
      <c r="O16" s="172"/>
      <c r="P16" s="172"/>
      <c r="Q16" s="172"/>
      <c r="R16" s="172"/>
      <c r="S16" s="172"/>
    </row>
    <row r="17" spans="1:19" ht="16.5" customHeight="1" thickTop="1" thickBot="1" x14ac:dyDescent="0.3">
      <c r="A17" s="24">
        <v>7</v>
      </c>
      <c r="B17" s="134"/>
      <c r="C17" s="45">
        <v>4</v>
      </c>
      <c r="D17" s="17" t="s">
        <v>37</v>
      </c>
      <c r="E17" s="17">
        <f>320+440+240+240</f>
        <v>1240</v>
      </c>
      <c r="F17" s="17" t="s">
        <v>10</v>
      </c>
      <c r="G17" s="17" t="s">
        <v>40</v>
      </c>
      <c r="J17" s="143" t="s">
        <v>43</v>
      </c>
      <c r="K17" s="143"/>
      <c r="L17" s="143">
        <f>SUM(M17:S18)</f>
        <v>40</v>
      </c>
      <c r="M17" s="172">
        <v>2</v>
      </c>
      <c r="N17" s="172">
        <v>22</v>
      </c>
      <c r="O17" s="172">
        <v>2</v>
      </c>
      <c r="P17" s="172">
        <v>10</v>
      </c>
      <c r="Q17" s="172">
        <v>2</v>
      </c>
      <c r="R17" s="172"/>
      <c r="S17" s="172">
        <v>2</v>
      </c>
    </row>
    <row r="18" spans="1:19" ht="15.75" customHeight="1" thickTop="1" thickBot="1" x14ac:dyDescent="0.3">
      <c r="A18" s="24">
        <v>8</v>
      </c>
      <c r="B18" s="132" t="s">
        <v>8</v>
      </c>
      <c r="C18" s="64">
        <v>1</v>
      </c>
      <c r="D18" s="17" t="s">
        <v>37</v>
      </c>
      <c r="E18" s="17">
        <v>100</v>
      </c>
      <c r="F18" s="17" t="s">
        <v>10</v>
      </c>
      <c r="G18" s="17" t="s">
        <v>48</v>
      </c>
      <c r="J18" s="143"/>
      <c r="K18" s="143"/>
      <c r="L18" s="143"/>
      <c r="M18" s="172"/>
      <c r="N18" s="172"/>
      <c r="O18" s="172"/>
      <c r="P18" s="172"/>
      <c r="Q18" s="172"/>
      <c r="R18" s="172"/>
      <c r="S18" s="172"/>
    </row>
    <row r="19" spans="1:19" ht="15.75" customHeight="1" thickTop="1" thickBot="1" x14ac:dyDescent="0.3">
      <c r="A19" s="24">
        <v>9</v>
      </c>
      <c r="B19" s="133"/>
      <c r="C19" s="64">
        <v>1</v>
      </c>
      <c r="D19" s="17" t="s">
        <v>38</v>
      </c>
      <c r="E19" s="17">
        <v>275</v>
      </c>
      <c r="F19" s="17" t="s">
        <v>10</v>
      </c>
      <c r="G19" s="17" t="s">
        <v>48</v>
      </c>
      <c r="J19" s="143" t="s">
        <v>44</v>
      </c>
      <c r="K19" s="143"/>
      <c r="L19" s="157">
        <f>SUM(M19:S23)</f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/>
      <c r="S19" s="172">
        <v>0</v>
      </c>
    </row>
    <row r="20" spans="1:19" ht="15.75" customHeight="1" thickTop="1" thickBot="1" x14ac:dyDescent="0.3">
      <c r="A20" s="24">
        <v>10</v>
      </c>
      <c r="B20" s="134"/>
      <c r="C20" s="47">
        <v>2</v>
      </c>
      <c r="D20" s="47" t="s">
        <v>22</v>
      </c>
      <c r="E20" s="47">
        <f>1839+2160</f>
        <v>3999</v>
      </c>
      <c r="F20" s="47" t="s">
        <v>13</v>
      </c>
      <c r="G20" s="47" t="s">
        <v>48</v>
      </c>
      <c r="J20" s="143"/>
      <c r="K20" s="143"/>
      <c r="L20" s="158"/>
      <c r="M20" s="172"/>
      <c r="N20" s="172"/>
      <c r="O20" s="172"/>
      <c r="P20" s="172"/>
      <c r="Q20" s="172"/>
      <c r="R20" s="172"/>
      <c r="S20" s="172"/>
    </row>
    <row r="21" spans="1:19" ht="15.75" customHeight="1" thickTop="1" thickBot="1" x14ac:dyDescent="0.3">
      <c r="A21" s="24">
        <v>11</v>
      </c>
      <c r="B21" s="128" t="s">
        <v>11</v>
      </c>
      <c r="C21" s="45">
        <v>8</v>
      </c>
      <c r="D21" s="17" t="s">
        <v>37</v>
      </c>
      <c r="E21" s="17">
        <f>240+520+360+240+360+160+280+120</f>
        <v>2280</v>
      </c>
      <c r="F21" s="17" t="s">
        <v>10</v>
      </c>
      <c r="G21" s="17" t="s">
        <v>40</v>
      </c>
      <c r="J21" s="143"/>
      <c r="K21" s="143"/>
      <c r="L21" s="158"/>
      <c r="M21" s="172"/>
      <c r="N21" s="172"/>
      <c r="O21" s="172"/>
      <c r="P21" s="172"/>
      <c r="Q21" s="172"/>
      <c r="R21" s="172"/>
      <c r="S21" s="172"/>
    </row>
    <row r="22" spans="1:19" ht="15.75" customHeight="1" thickTop="1" thickBot="1" x14ac:dyDescent="0.3">
      <c r="A22" s="24">
        <v>12</v>
      </c>
      <c r="B22" s="130"/>
      <c r="C22" s="64">
        <v>7</v>
      </c>
      <c r="D22" s="17" t="s">
        <v>38</v>
      </c>
      <c r="E22" s="17">
        <f>680+100+220+220+240+480+800</f>
        <v>2740</v>
      </c>
      <c r="F22" s="17" t="s">
        <v>10</v>
      </c>
      <c r="G22" s="17" t="s">
        <v>40</v>
      </c>
      <c r="J22" s="143"/>
      <c r="K22" s="143"/>
      <c r="L22" s="158"/>
      <c r="M22" s="172"/>
      <c r="N22" s="172"/>
      <c r="O22" s="172"/>
      <c r="P22" s="172"/>
      <c r="Q22" s="172"/>
      <c r="R22" s="172"/>
      <c r="S22" s="172"/>
    </row>
    <row r="23" spans="1:19" ht="15.75" customHeight="1" thickTop="1" thickBot="1" x14ac:dyDescent="0.3">
      <c r="A23" s="24">
        <v>13</v>
      </c>
      <c r="B23" s="131"/>
      <c r="C23" s="64">
        <v>38</v>
      </c>
      <c r="D23" s="17" t="s">
        <v>22</v>
      </c>
      <c r="E23" s="17">
        <f>44+175+178+80+212+212+58+152+145+175+183+183+181+180+128+152+108+157+101+137+144+147+164+149+105+140+165+18+152+102+170+164+209+135+209+199+103+142</f>
        <v>5558</v>
      </c>
      <c r="F23" s="17" t="s">
        <v>13</v>
      </c>
      <c r="G23" s="17" t="s">
        <v>48</v>
      </c>
      <c r="J23" s="143"/>
      <c r="K23" s="143"/>
      <c r="L23" s="159"/>
      <c r="M23" s="172"/>
      <c r="N23" s="172"/>
      <c r="O23" s="172"/>
      <c r="P23" s="172"/>
      <c r="Q23" s="172"/>
      <c r="R23" s="172"/>
      <c r="S23" s="172"/>
    </row>
    <row r="24" spans="1:19" ht="15" thickTop="1" thickBot="1" x14ac:dyDescent="0.3">
      <c r="A24" s="24">
        <v>14</v>
      </c>
      <c r="B24" s="128" t="s">
        <v>12</v>
      </c>
      <c r="C24" s="64">
        <v>3</v>
      </c>
      <c r="D24" s="17" t="s">
        <v>39</v>
      </c>
      <c r="E24" s="17">
        <f>250+400+400</f>
        <v>1050</v>
      </c>
      <c r="F24" s="17" t="s">
        <v>10</v>
      </c>
      <c r="G24" s="17" t="s">
        <v>53</v>
      </c>
    </row>
    <row r="25" spans="1:19" ht="15" thickTop="1" thickBot="1" x14ac:dyDescent="0.3">
      <c r="A25" s="24">
        <v>15</v>
      </c>
      <c r="B25" s="130"/>
      <c r="C25" s="64">
        <v>2</v>
      </c>
      <c r="D25" s="17" t="s">
        <v>50</v>
      </c>
      <c r="E25" s="17">
        <f>215+200</f>
        <v>415</v>
      </c>
      <c r="F25" s="17" t="s">
        <v>10</v>
      </c>
      <c r="G25" s="17" t="s">
        <v>53</v>
      </c>
    </row>
    <row r="26" spans="1:19" ht="15" thickTop="1" thickBot="1" x14ac:dyDescent="0.3">
      <c r="A26" s="24">
        <v>16</v>
      </c>
      <c r="B26" s="130"/>
      <c r="C26" s="64">
        <v>2</v>
      </c>
      <c r="D26" s="17" t="s">
        <v>57</v>
      </c>
      <c r="E26" s="17">
        <f>150+100</f>
        <v>250</v>
      </c>
      <c r="F26" s="17" t="s">
        <v>10</v>
      </c>
      <c r="G26" s="17" t="s">
        <v>53</v>
      </c>
    </row>
    <row r="27" spans="1:19" ht="15" thickTop="1" thickBot="1" x14ac:dyDescent="0.3">
      <c r="A27" s="24">
        <v>17</v>
      </c>
      <c r="B27" s="130"/>
      <c r="C27" s="64">
        <v>6</v>
      </c>
      <c r="D27" s="17" t="s">
        <v>22</v>
      </c>
      <c r="E27" s="17">
        <f>155+155+240+240+210+210</f>
        <v>1210</v>
      </c>
      <c r="F27" s="17" t="s">
        <v>13</v>
      </c>
      <c r="G27" s="17" t="s">
        <v>48</v>
      </c>
    </row>
    <row r="28" spans="1:19" ht="15" thickTop="1" thickBot="1" x14ac:dyDescent="0.3">
      <c r="A28" s="24">
        <v>18</v>
      </c>
      <c r="B28" s="130"/>
      <c r="C28" s="64">
        <v>2</v>
      </c>
      <c r="D28" s="17" t="s">
        <v>54</v>
      </c>
      <c r="E28" s="17">
        <f>2400+3650</f>
        <v>6050</v>
      </c>
      <c r="F28" s="17" t="s">
        <v>10</v>
      </c>
      <c r="G28" s="17" t="s">
        <v>53</v>
      </c>
    </row>
    <row r="29" spans="1:19" ht="15" thickTop="1" thickBot="1" x14ac:dyDescent="0.3">
      <c r="A29" s="24">
        <v>19</v>
      </c>
      <c r="B29" s="130"/>
      <c r="C29" s="64">
        <v>1</v>
      </c>
      <c r="D29" s="17" t="s">
        <v>21</v>
      </c>
      <c r="E29" s="17">
        <v>850</v>
      </c>
      <c r="F29" s="17" t="s">
        <v>10</v>
      </c>
      <c r="G29" s="17" t="s">
        <v>53</v>
      </c>
    </row>
    <row r="30" spans="1:19" ht="15" thickTop="1" thickBot="1" x14ac:dyDescent="0.3">
      <c r="A30" s="24">
        <v>20</v>
      </c>
      <c r="B30" s="131"/>
      <c r="C30" s="46">
        <v>1</v>
      </c>
      <c r="D30" s="17" t="s">
        <v>38</v>
      </c>
      <c r="E30" s="17">
        <v>600</v>
      </c>
      <c r="F30" s="17" t="s">
        <v>10</v>
      </c>
      <c r="G30" s="17" t="s">
        <v>53</v>
      </c>
    </row>
    <row r="31" spans="1:19" ht="15" thickTop="1" thickBot="1" x14ac:dyDescent="0.3">
      <c r="A31" s="24">
        <v>21</v>
      </c>
      <c r="B31" s="90" t="s">
        <v>5</v>
      </c>
      <c r="C31" s="18"/>
      <c r="D31" s="17" t="s">
        <v>22</v>
      </c>
      <c r="E31" s="17"/>
      <c r="F31" s="17" t="s">
        <v>13</v>
      </c>
      <c r="G31" s="17" t="s">
        <v>48</v>
      </c>
    </row>
    <row r="32" spans="1:19" ht="15" thickTop="1" thickBot="1" x14ac:dyDescent="0.3">
      <c r="A32" s="24">
        <v>22</v>
      </c>
      <c r="B32" s="128" t="s">
        <v>7</v>
      </c>
      <c r="C32" s="64">
        <v>2</v>
      </c>
      <c r="D32" s="17" t="s">
        <v>22</v>
      </c>
      <c r="E32" s="17">
        <f>930+960</f>
        <v>1890</v>
      </c>
      <c r="F32" s="17" t="s">
        <v>13</v>
      </c>
      <c r="G32" s="17" t="s">
        <v>48</v>
      </c>
    </row>
    <row r="33" spans="1:19" ht="15" thickTop="1" thickBot="1" x14ac:dyDescent="0.3">
      <c r="A33" s="24">
        <v>23</v>
      </c>
      <c r="B33" s="129"/>
      <c r="C33" s="45">
        <v>2</v>
      </c>
      <c r="D33" s="17" t="s">
        <v>38</v>
      </c>
      <c r="E33" s="17">
        <f>960+200</f>
        <v>1160</v>
      </c>
      <c r="F33" s="17" t="s">
        <v>10</v>
      </c>
      <c r="G33" s="17" t="s">
        <v>53</v>
      </c>
    </row>
    <row r="34" spans="1:19" ht="15" thickTop="1" thickBot="1" x14ac:dyDescent="0.3">
      <c r="A34" s="78" t="s">
        <v>4</v>
      </c>
      <c r="B34" s="74"/>
      <c r="C34" s="15">
        <f>SUM(C11:C33)</f>
        <v>118</v>
      </c>
      <c r="D34" s="15" t="s">
        <v>20</v>
      </c>
      <c r="E34" s="16" t="s">
        <v>20</v>
      </c>
      <c r="F34" s="15" t="s">
        <v>20</v>
      </c>
      <c r="G34" s="15" t="s">
        <v>20</v>
      </c>
    </row>
    <row r="35" spans="1:19" ht="15" thickTop="1" thickBot="1" x14ac:dyDescent="0.3">
      <c r="A35" s="79"/>
      <c r="B35" s="2"/>
      <c r="C35" s="2"/>
      <c r="D35" s="2"/>
      <c r="E35" s="2"/>
      <c r="F35" s="2"/>
      <c r="G35" s="2"/>
      <c r="J35" s="143" t="s">
        <v>45</v>
      </c>
      <c r="K35" s="143"/>
      <c r="L35" s="143"/>
    </row>
    <row r="36" spans="1:19" ht="15" thickTop="1" thickBot="1" x14ac:dyDescent="0.3">
      <c r="A36" s="80"/>
      <c r="B36" s="14" t="s">
        <v>0</v>
      </c>
      <c r="C36" s="124">
        <v>45078</v>
      </c>
      <c r="D36" s="123"/>
      <c r="E36" s="13"/>
      <c r="F36" s="13"/>
      <c r="G36" s="13"/>
      <c r="J36" s="143"/>
      <c r="K36" s="143"/>
      <c r="L36" s="143"/>
    </row>
    <row r="37" spans="1:19" ht="15" thickTop="1" thickBot="1" x14ac:dyDescent="0.3">
      <c r="A37" s="81"/>
      <c r="B37" s="13"/>
      <c r="C37" s="13"/>
      <c r="D37" s="13"/>
      <c r="E37" s="13"/>
      <c r="F37" s="13"/>
      <c r="G37" s="13"/>
      <c r="J37" s="143"/>
      <c r="K37" s="143"/>
      <c r="L37" s="143"/>
    </row>
    <row r="38" spans="1:19" ht="15" thickTop="1" thickBot="1" x14ac:dyDescent="0.3">
      <c r="A38" s="37"/>
      <c r="B38" s="13"/>
      <c r="C38" s="13"/>
      <c r="D38" s="13"/>
      <c r="E38" s="13"/>
      <c r="F38" s="13"/>
      <c r="G38" s="13"/>
      <c r="J38" s="143"/>
      <c r="K38" s="143"/>
      <c r="L38" s="143"/>
      <c r="M38" s="169" t="s">
        <v>46</v>
      </c>
      <c r="N38" s="170"/>
      <c r="O38" s="170"/>
      <c r="P38" s="170"/>
      <c r="Q38" s="170"/>
      <c r="R38" s="170"/>
      <c r="S38" s="171"/>
    </row>
    <row r="39" spans="1:19" ht="16.5" customHeight="1" thickTop="1" thickBot="1" x14ac:dyDescent="0.3">
      <c r="A39" s="125" t="s">
        <v>1</v>
      </c>
      <c r="B39" s="126" t="s">
        <v>2</v>
      </c>
      <c r="C39" s="19" t="s">
        <v>25</v>
      </c>
      <c r="D39" s="22" t="s">
        <v>26</v>
      </c>
      <c r="E39" s="127" t="s">
        <v>15</v>
      </c>
      <c r="F39" s="126" t="s">
        <v>6</v>
      </c>
      <c r="G39" s="19" t="s">
        <v>14</v>
      </c>
      <c r="J39" s="177" t="s">
        <v>62</v>
      </c>
      <c r="K39" s="177"/>
      <c r="L39" s="177"/>
      <c r="M39" s="173" t="s">
        <v>18</v>
      </c>
      <c r="N39" s="175" t="s">
        <v>9</v>
      </c>
      <c r="O39" s="185" t="s">
        <v>8</v>
      </c>
      <c r="P39" s="175" t="s">
        <v>11</v>
      </c>
      <c r="Q39" s="179" t="s">
        <v>12</v>
      </c>
      <c r="R39" s="175" t="s">
        <v>5</v>
      </c>
      <c r="S39" s="175" t="s">
        <v>7</v>
      </c>
    </row>
    <row r="40" spans="1:19" ht="15" thickTop="1" thickBot="1" x14ac:dyDescent="0.3">
      <c r="A40" s="125"/>
      <c r="B40" s="126"/>
      <c r="C40" s="21" t="s">
        <v>27</v>
      </c>
      <c r="D40" s="21" t="s">
        <v>28</v>
      </c>
      <c r="E40" s="127"/>
      <c r="F40" s="126"/>
      <c r="G40" s="21" t="s">
        <v>3</v>
      </c>
      <c r="J40" s="177" t="s">
        <v>41</v>
      </c>
      <c r="K40" s="177"/>
      <c r="L40" s="55" t="s">
        <v>42</v>
      </c>
      <c r="M40" s="174"/>
      <c r="N40" s="176"/>
      <c r="O40" s="186"/>
      <c r="P40" s="176"/>
      <c r="Q40" s="180"/>
      <c r="R40" s="176"/>
      <c r="S40" s="176"/>
    </row>
    <row r="41" spans="1:19" ht="15" thickTop="1" thickBot="1" x14ac:dyDescent="0.3">
      <c r="A41" s="76">
        <v>1</v>
      </c>
      <c r="B41" s="119" t="s">
        <v>9</v>
      </c>
      <c r="C41" s="94">
        <v>4</v>
      </c>
      <c r="D41" s="94" t="s">
        <v>21</v>
      </c>
      <c r="E41" s="97">
        <f>600+480+480+400</f>
        <v>1960</v>
      </c>
      <c r="F41" s="64" t="s">
        <v>10</v>
      </c>
      <c r="G41" s="94" t="s">
        <v>53</v>
      </c>
      <c r="J41" s="177" t="s">
        <v>49</v>
      </c>
      <c r="K41" s="177"/>
      <c r="L41" s="143">
        <f>SUM(M41:S42)</f>
        <v>4</v>
      </c>
      <c r="M41" s="178">
        <v>0</v>
      </c>
      <c r="N41" s="166">
        <v>3</v>
      </c>
      <c r="O41" s="172">
        <v>0</v>
      </c>
      <c r="P41" s="172">
        <v>0</v>
      </c>
      <c r="Q41" s="172">
        <v>1</v>
      </c>
      <c r="R41" s="178">
        <v>0</v>
      </c>
      <c r="S41" s="172">
        <v>0</v>
      </c>
    </row>
    <row r="42" spans="1:19" ht="15" thickTop="1" thickBot="1" x14ac:dyDescent="0.3">
      <c r="A42" s="77">
        <v>2</v>
      </c>
      <c r="B42" s="120"/>
      <c r="C42" s="94">
        <v>8</v>
      </c>
      <c r="D42" s="94" t="s">
        <v>22</v>
      </c>
      <c r="E42" s="97">
        <f>270+240+97+240+40+250+240+40</f>
        <v>1417</v>
      </c>
      <c r="F42" s="64" t="s">
        <v>13</v>
      </c>
      <c r="G42" s="94" t="s">
        <v>55</v>
      </c>
      <c r="J42" s="177"/>
      <c r="K42" s="177"/>
      <c r="L42" s="143"/>
      <c r="M42" s="172"/>
      <c r="N42" s="168"/>
      <c r="O42" s="172"/>
      <c r="P42" s="172"/>
      <c r="Q42" s="172"/>
      <c r="R42" s="172"/>
      <c r="S42" s="172"/>
    </row>
    <row r="43" spans="1:19" ht="15" thickTop="1" thickBot="1" x14ac:dyDescent="0.3">
      <c r="A43" s="76">
        <v>3</v>
      </c>
      <c r="B43" s="120"/>
      <c r="C43" s="94">
        <v>4</v>
      </c>
      <c r="D43" s="94" t="s">
        <v>35</v>
      </c>
      <c r="E43" s="97">
        <f>1650+240+110+320</f>
        <v>2320</v>
      </c>
      <c r="F43" s="64" t="s">
        <v>10</v>
      </c>
      <c r="G43" s="94" t="s">
        <v>53</v>
      </c>
      <c r="J43" s="143" t="s">
        <v>43</v>
      </c>
      <c r="K43" s="143"/>
      <c r="L43" s="143">
        <f>SUM(M43:S47)</f>
        <v>47</v>
      </c>
      <c r="M43" s="178">
        <v>2</v>
      </c>
      <c r="N43" s="166">
        <v>20</v>
      </c>
      <c r="O43" s="172">
        <v>2</v>
      </c>
      <c r="P43" s="172">
        <v>14</v>
      </c>
      <c r="Q43" s="172">
        <v>2</v>
      </c>
      <c r="R43" s="178">
        <v>5</v>
      </c>
      <c r="S43" s="172">
        <v>2</v>
      </c>
    </row>
    <row r="44" spans="1:19" ht="15" thickTop="1" thickBot="1" x14ac:dyDescent="0.3">
      <c r="A44" s="77">
        <v>4</v>
      </c>
      <c r="B44" s="121"/>
      <c r="C44" s="57">
        <v>2</v>
      </c>
      <c r="D44" s="57" t="s">
        <v>37</v>
      </c>
      <c r="E44" s="57">
        <f>790+210</f>
        <v>1000</v>
      </c>
      <c r="F44" s="57" t="s">
        <v>10</v>
      </c>
      <c r="G44" s="57" t="s">
        <v>53</v>
      </c>
      <c r="J44" s="143"/>
      <c r="K44" s="143"/>
      <c r="L44" s="143"/>
      <c r="M44" s="178"/>
      <c r="N44" s="167"/>
      <c r="O44" s="172"/>
      <c r="P44" s="172"/>
      <c r="Q44" s="172"/>
      <c r="R44" s="178"/>
      <c r="S44" s="172"/>
    </row>
    <row r="45" spans="1:19" ht="15" thickTop="1" thickBot="1" x14ac:dyDescent="0.3">
      <c r="A45" s="76">
        <v>5</v>
      </c>
      <c r="B45" s="116" t="s">
        <v>60</v>
      </c>
      <c r="C45" s="38">
        <v>1</v>
      </c>
      <c r="D45" s="24" t="s">
        <v>21</v>
      </c>
      <c r="E45" s="25">
        <v>960</v>
      </c>
      <c r="F45" s="24" t="s">
        <v>10</v>
      </c>
      <c r="G45" s="17" t="s">
        <v>55</v>
      </c>
      <c r="J45" s="143"/>
      <c r="K45" s="143"/>
      <c r="L45" s="143"/>
      <c r="M45" s="178"/>
      <c r="N45" s="167"/>
      <c r="O45" s="172"/>
      <c r="P45" s="172"/>
      <c r="Q45" s="172"/>
      <c r="R45" s="178"/>
      <c r="S45" s="172"/>
    </row>
    <row r="46" spans="1:19" ht="15" thickTop="1" thickBot="1" x14ac:dyDescent="0.3">
      <c r="A46" s="77">
        <v>6</v>
      </c>
      <c r="B46" s="117"/>
      <c r="C46" s="43">
        <v>1</v>
      </c>
      <c r="D46" s="24" t="s">
        <v>37</v>
      </c>
      <c r="E46" s="25">
        <v>320</v>
      </c>
      <c r="F46" s="24" t="s">
        <v>10</v>
      </c>
      <c r="G46" s="17" t="s">
        <v>55</v>
      </c>
      <c r="J46" s="143"/>
      <c r="K46" s="143"/>
      <c r="L46" s="143"/>
      <c r="M46" s="178"/>
      <c r="N46" s="167"/>
      <c r="O46" s="172"/>
      <c r="P46" s="172"/>
      <c r="Q46" s="172"/>
      <c r="R46" s="178"/>
      <c r="S46" s="172"/>
    </row>
    <row r="47" spans="1:19" ht="15" thickTop="1" thickBot="1" x14ac:dyDescent="0.3">
      <c r="A47" s="76">
        <v>7</v>
      </c>
      <c r="B47" s="117"/>
      <c r="C47" s="43">
        <v>1</v>
      </c>
      <c r="D47" s="24" t="s">
        <v>35</v>
      </c>
      <c r="E47" s="25">
        <f>160+400</f>
        <v>560</v>
      </c>
      <c r="F47" s="24" t="s">
        <v>10</v>
      </c>
      <c r="G47" s="17" t="s">
        <v>55</v>
      </c>
      <c r="J47" s="143"/>
      <c r="K47" s="143"/>
      <c r="L47" s="143"/>
      <c r="M47" s="172"/>
      <c r="N47" s="168"/>
      <c r="O47" s="172"/>
      <c r="P47" s="172"/>
      <c r="Q47" s="172"/>
      <c r="R47" s="172"/>
      <c r="S47" s="172"/>
    </row>
    <row r="48" spans="1:19" ht="15" thickTop="1" thickBot="1" x14ac:dyDescent="0.3">
      <c r="A48" s="77">
        <v>8</v>
      </c>
      <c r="B48" s="117"/>
      <c r="C48" s="43">
        <v>1</v>
      </c>
      <c r="D48" s="24" t="s">
        <v>39</v>
      </c>
      <c r="E48" s="25">
        <v>600</v>
      </c>
      <c r="F48" s="24" t="s">
        <v>10</v>
      </c>
      <c r="G48" s="17" t="s">
        <v>55</v>
      </c>
      <c r="J48" s="143" t="s">
        <v>44</v>
      </c>
      <c r="K48" s="143"/>
      <c r="L48" s="157">
        <f>SUM(M48:S51)</f>
        <v>5</v>
      </c>
      <c r="M48" s="172">
        <v>0</v>
      </c>
      <c r="N48" s="166">
        <v>4</v>
      </c>
      <c r="O48" s="172">
        <v>0</v>
      </c>
      <c r="P48" s="172">
        <v>0</v>
      </c>
      <c r="Q48" s="172">
        <v>1</v>
      </c>
      <c r="R48" s="172">
        <v>0</v>
      </c>
      <c r="S48" s="172">
        <v>0</v>
      </c>
    </row>
    <row r="49" spans="1:19" ht="15" thickTop="1" thickBot="1" x14ac:dyDescent="0.3">
      <c r="A49" s="76">
        <v>9</v>
      </c>
      <c r="B49" s="118"/>
      <c r="C49" s="43">
        <v>2</v>
      </c>
      <c r="D49" s="24" t="s">
        <v>22</v>
      </c>
      <c r="E49" s="25">
        <f>660+900</f>
        <v>1560</v>
      </c>
      <c r="F49" s="24" t="s">
        <v>13</v>
      </c>
      <c r="G49" s="24" t="s">
        <v>55</v>
      </c>
      <c r="J49" s="143"/>
      <c r="K49" s="143"/>
      <c r="L49" s="158"/>
      <c r="M49" s="172"/>
      <c r="N49" s="167"/>
      <c r="O49" s="172"/>
      <c r="P49" s="172"/>
      <c r="Q49" s="172"/>
      <c r="R49" s="172"/>
      <c r="S49" s="172"/>
    </row>
    <row r="50" spans="1:19" ht="15" thickTop="1" thickBot="1" x14ac:dyDescent="0.3">
      <c r="A50" s="77">
        <v>10</v>
      </c>
      <c r="B50" s="116" t="s">
        <v>8</v>
      </c>
      <c r="C50" s="43">
        <v>1</v>
      </c>
      <c r="D50" s="24" t="s">
        <v>37</v>
      </c>
      <c r="E50" s="25">
        <v>175</v>
      </c>
      <c r="F50" s="24" t="s">
        <v>10</v>
      </c>
      <c r="G50" s="24" t="s">
        <v>55</v>
      </c>
      <c r="J50" s="143"/>
      <c r="K50" s="143"/>
      <c r="L50" s="158"/>
      <c r="M50" s="172"/>
      <c r="N50" s="167"/>
      <c r="O50" s="172"/>
      <c r="P50" s="172"/>
      <c r="Q50" s="172"/>
      <c r="R50" s="172"/>
      <c r="S50" s="172"/>
    </row>
    <row r="51" spans="1:19" ht="15" thickTop="1" thickBot="1" x14ac:dyDescent="0.3">
      <c r="A51" s="76">
        <v>11</v>
      </c>
      <c r="B51" s="117"/>
      <c r="C51" s="43">
        <v>1</v>
      </c>
      <c r="D51" s="24" t="s">
        <v>21</v>
      </c>
      <c r="E51" s="25">
        <v>200</v>
      </c>
      <c r="F51" s="24" t="s">
        <v>10</v>
      </c>
      <c r="G51" s="24" t="s">
        <v>55</v>
      </c>
      <c r="J51" s="143"/>
      <c r="K51" s="143"/>
      <c r="L51" s="159"/>
      <c r="M51" s="172"/>
      <c r="N51" s="168"/>
      <c r="O51" s="172"/>
      <c r="P51" s="172"/>
      <c r="Q51" s="172"/>
      <c r="R51" s="172"/>
      <c r="S51" s="172"/>
    </row>
    <row r="52" spans="1:19" ht="15" thickTop="1" thickBot="1" x14ac:dyDescent="0.3">
      <c r="A52" s="77">
        <v>12</v>
      </c>
      <c r="B52" s="117"/>
      <c r="C52" s="43">
        <v>1</v>
      </c>
      <c r="D52" s="24" t="s">
        <v>35</v>
      </c>
      <c r="E52" s="25">
        <v>150</v>
      </c>
      <c r="F52" s="24" t="s">
        <v>10</v>
      </c>
      <c r="G52" s="24" t="s">
        <v>55</v>
      </c>
    </row>
    <row r="53" spans="1:19" ht="15" thickTop="1" thickBot="1" x14ac:dyDescent="0.3">
      <c r="A53" s="76">
        <v>13</v>
      </c>
      <c r="B53" s="118"/>
      <c r="C53" s="57">
        <v>1</v>
      </c>
      <c r="D53" s="57" t="s">
        <v>22</v>
      </c>
      <c r="E53" s="57">
        <v>728</v>
      </c>
      <c r="F53" s="57" t="s">
        <v>13</v>
      </c>
      <c r="G53" s="57" t="s">
        <v>55</v>
      </c>
    </row>
    <row r="54" spans="1:19" ht="15" thickTop="1" thickBot="1" x14ac:dyDescent="0.3">
      <c r="A54" s="77">
        <v>14</v>
      </c>
      <c r="B54" s="116" t="s">
        <v>11</v>
      </c>
      <c r="C54" s="43">
        <v>29</v>
      </c>
      <c r="D54" s="24" t="s">
        <v>22</v>
      </c>
      <c r="E54" s="25">
        <f>128+152+108+157+101+137+144+138+158+143+106+132+138+123+161+166+147+166+149+105+140+165+44+175+178+80+212+212+18</f>
        <v>3983</v>
      </c>
      <c r="F54" s="24" t="s">
        <v>10</v>
      </c>
      <c r="G54" s="24" t="s">
        <v>55</v>
      </c>
    </row>
    <row r="55" spans="1:19" ht="15" thickTop="1" thickBot="1" x14ac:dyDescent="0.3">
      <c r="A55" s="76">
        <v>15</v>
      </c>
      <c r="B55" s="117"/>
      <c r="C55" s="43">
        <v>8</v>
      </c>
      <c r="D55" s="24" t="s">
        <v>35</v>
      </c>
      <c r="E55" s="25">
        <f>800+160+160+160+320+320+120+240</f>
        <v>2280</v>
      </c>
      <c r="F55" s="24" t="s">
        <v>10</v>
      </c>
      <c r="G55" s="24" t="s">
        <v>55</v>
      </c>
    </row>
    <row r="56" spans="1:19" ht="15" thickTop="1" thickBot="1" x14ac:dyDescent="0.3">
      <c r="A56" s="77">
        <v>16</v>
      </c>
      <c r="B56" s="117"/>
      <c r="C56" s="43">
        <v>1</v>
      </c>
      <c r="D56" s="24" t="s">
        <v>21</v>
      </c>
      <c r="E56" s="25">
        <v>280</v>
      </c>
      <c r="F56" s="24" t="s">
        <v>10</v>
      </c>
      <c r="G56" s="24" t="s">
        <v>55</v>
      </c>
    </row>
    <row r="57" spans="1:19" ht="15" thickTop="1" thickBot="1" x14ac:dyDescent="0.3">
      <c r="A57" s="76">
        <v>17</v>
      </c>
      <c r="B57" s="118"/>
      <c r="C57" s="23">
        <v>7</v>
      </c>
      <c r="D57" s="24" t="s">
        <v>37</v>
      </c>
      <c r="E57" s="24">
        <f>120+240+80+80+540+160+120</f>
        <v>1340</v>
      </c>
      <c r="F57" s="24" t="s">
        <v>10</v>
      </c>
      <c r="G57" s="24" t="s">
        <v>55</v>
      </c>
    </row>
    <row r="58" spans="1:19" ht="15" thickTop="1" thickBot="1" x14ac:dyDescent="0.3">
      <c r="A58" s="77">
        <v>18</v>
      </c>
      <c r="B58" s="116" t="s">
        <v>12</v>
      </c>
      <c r="C58" s="43">
        <v>1</v>
      </c>
      <c r="D58" s="24" t="s">
        <v>50</v>
      </c>
      <c r="E58" s="25">
        <v>300</v>
      </c>
      <c r="F58" s="24" t="s">
        <v>10</v>
      </c>
      <c r="G58" s="24" t="s">
        <v>53</v>
      </c>
    </row>
    <row r="59" spans="1:19" ht="15" thickTop="1" thickBot="1" x14ac:dyDescent="0.3">
      <c r="A59" s="76">
        <v>19</v>
      </c>
      <c r="B59" s="117"/>
      <c r="C59" s="43">
        <v>1</v>
      </c>
      <c r="D59" s="24" t="s">
        <v>57</v>
      </c>
      <c r="E59" s="25">
        <v>150</v>
      </c>
      <c r="F59" s="24" t="s">
        <v>10</v>
      </c>
      <c r="G59" s="24" t="s">
        <v>53</v>
      </c>
    </row>
    <row r="60" spans="1:19" ht="15" thickTop="1" thickBot="1" x14ac:dyDescent="0.3">
      <c r="A60" s="77">
        <v>20</v>
      </c>
      <c r="B60" s="117"/>
      <c r="C60" s="43">
        <v>1</v>
      </c>
      <c r="D60" s="24" t="s">
        <v>39</v>
      </c>
      <c r="E60" s="25">
        <v>600</v>
      </c>
      <c r="F60" s="24" t="s">
        <v>10</v>
      </c>
      <c r="G60" s="24" t="s">
        <v>53</v>
      </c>
    </row>
    <row r="61" spans="1:19" ht="15.75" customHeight="1" thickTop="1" thickBot="1" x14ac:dyDescent="0.3">
      <c r="A61" s="76">
        <v>21</v>
      </c>
      <c r="B61" s="117"/>
      <c r="C61" s="43">
        <v>1</v>
      </c>
      <c r="D61" s="24" t="s">
        <v>58</v>
      </c>
      <c r="E61" s="25">
        <v>2400</v>
      </c>
      <c r="F61" s="24" t="s">
        <v>10</v>
      </c>
      <c r="G61" s="24" t="s">
        <v>53</v>
      </c>
    </row>
    <row r="62" spans="1:19" ht="15" thickTop="1" thickBot="1" x14ac:dyDescent="0.3">
      <c r="A62" s="77">
        <v>22</v>
      </c>
      <c r="B62" s="117"/>
      <c r="C62" s="43">
        <v>1</v>
      </c>
      <c r="D62" s="24" t="s">
        <v>35</v>
      </c>
      <c r="E62" s="25">
        <v>600</v>
      </c>
      <c r="F62" s="24" t="s">
        <v>10</v>
      </c>
      <c r="G62" s="24" t="s">
        <v>53</v>
      </c>
    </row>
    <row r="63" spans="1:19" ht="15" thickTop="1" thickBot="1" x14ac:dyDescent="0.3">
      <c r="A63" s="76">
        <v>23</v>
      </c>
      <c r="B63" s="118"/>
      <c r="C63" s="23">
        <v>8</v>
      </c>
      <c r="D63" s="24" t="s">
        <v>22</v>
      </c>
      <c r="E63" s="24">
        <f>255+255+150+150+180+75+75+210</f>
        <v>1350</v>
      </c>
      <c r="F63" s="24" t="s">
        <v>13</v>
      </c>
      <c r="G63" s="24" t="s">
        <v>55</v>
      </c>
    </row>
    <row r="64" spans="1:19" ht="15" thickTop="1" thickBot="1" x14ac:dyDescent="0.3">
      <c r="A64" s="77">
        <v>24</v>
      </c>
      <c r="B64" s="36" t="s">
        <v>5</v>
      </c>
      <c r="C64" s="47">
        <v>20</v>
      </c>
      <c r="D64" s="57" t="s">
        <v>22</v>
      </c>
      <c r="E64" s="57">
        <f>240+210+150+240+120+150+105+150+270+180+180+180+180+300+120+150+120+150+150+150</f>
        <v>3495</v>
      </c>
      <c r="F64" s="57" t="s">
        <v>13</v>
      </c>
      <c r="G64" s="24" t="s">
        <v>55</v>
      </c>
    </row>
    <row r="65" spans="1:12" ht="15" thickTop="1" thickBot="1" x14ac:dyDescent="0.3">
      <c r="A65" s="76">
        <v>25</v>
      </c>
      <c r="B65" s="116" t="s">
        <v>7</v>
      </c>
      <c r="C65" s="43">
        <v>2</v>
      </c>
      <c r="D65" s="24" t="s">
        <v>35</v>
      </c>
      <c r="E65" s="24">
        <f>100+200</f>
        <v>300</v>
      </c>
      <c r="F65" s="24" t="s">
        <v>10</v>
      </c>
      <c r="G65" s="24" t="s">
        <v>55</v>
      </c>
    </row>
    <row r="66" spans="1:12" ht="15.75" customHeight="1" thickTop="1" thickBot="1" x14ac:dyDescent="0.3">
      <c r="A66" s="77">
        <v>26</v>
      </c>
      <c r="B66" s="117"/>
      <c r="C66" s="43">
        <v>1</v>
      </c>
      <c r="D66" s="24" t="s">
        <v>21</v>
      </c>
      <c r="E66" s="24">
        <v>200</v>
      </c>
      <c r="F66" s="24" t="s">
        <v>10</v>
      </c>
      <c r="G66" s="24" t="s">
        <v>53</v>
      </c>
    </row>
    <row r="67" spans="1:12" ht="15.75" customHeight="1" thickTop="1" thickBot="1" x14ac:dyDescent="0.3">
      <c r="A67" s="76">
        <v>27</v>
      </c>
      <c r="B67" s="117"/>
      <c r="C67" s="43">
        <v>3</v>
      </c>
      <c r="D67" s="24" t="s">
        <v>22</v>
      </c>
      <c r="E67" s="24">
        <f>270+150+360</f>
        <v>780</v>
      </c>
      <c r="F67" s="24" t="s">
        <v>13</v>
      </c>
      <c r="G67" s="24" t="s">
        <v>55</v>
      </c>
    </row>
    <row r="68" spans="1:12" ht="15.75" customHeight="1" thickTop="1" thickBot="1" x14ac:dyDescent="0.3">
      <c r="A68" s="75" t="s">
        <v>4</v>
      </c>
      <c r="B68" s="75"/>
      <c r="C68" s="29">
        <f>SUM(C41:C67)</f>
        <v>112</v>
      </c>
      <c r="D68" s="29" t="s">
        <v>20</v>
      </c>
      <c r="E68" s="30" t="s">
        <v>20</v>
      </c>
      <c r="F68" s="29" t="s">
        <v>20</v>
      </c>
      <c r="G68" s="29" t="s">
        <v>20</v>
      </c>
    </row>
    <row r="69" spans="1:12" ht="15.75" customHeight="1" thickTop="1" x14ac:dyDescent="0.25">
      <c r="A69" s="73"/>
      <c r="B69" s="26"/>
      <c r="C69" s="26"/>
      <c r="D69" s="26"/>
      <c r="E69" s="26"/>
      <c r="F69" s="26"/>
      <c r="G69" s="26"/>
    </row>
    <row r="70" spans="1:12" ht="15.75" customHeight="1" thickBot="1" x14ac:dyDescent="0.3">
      <c r="A70" s="83"/>
      <c r="B70" s="31" t="s">
        <v>0</v>
      </c>
      <c r="C70" s="139">
        <v>45108</v>
      </c>
      <c r="D70" s="140"/>
      <c r="E70" s="32"/>
      <c r="F70" s="32"/>
      <c r="G70" s="32"/>
    </row>
    <row r="71" spans="1:12" ht="15" thickTop="1" thickBot="1" x14ac:dyDescent="0.3">
      <c r="A71" s="81"/>
      <c r="B71" s="32"/>
      <c r="C71" s="32"/>
      <c r="D71" s="32"/>
      <c r="E71" s="32"/>
      <c r="F71" s="32"/>
      <c r="G71" s="32"/>
    </row>
    <row r="72" spans="1:12" ht="15" thickTop="1" thickBot="1" x14ac:dyDescent="0.3">
      <c r="A72" s="82"/>
      <c r="B72" s="32"/>
      <c r="C72" s="32"/>
      <c r="D72" s="32"/>
      <c r="E72" s="32"/>
      <c r="F72" s="32"/>
      <c r="G72" s="32"/>
    </row>
    <row r="73" spans="1:12" ht="15.75" customHeight="1" thickTop="1" thickBot="1" x14ac:dyDescent="0.3">
      <c r="A73" s="125" t="s">
        <v>1</v>
      </c>
      <c r="B73" s="125" t="s">
        <v>2</v>
      </c>
      <c r="C73" s="33" t="s">
        <v>25</v>
      </c>
      <c r="D73" s="34" t="s">
        <v>26</v>
      </c>
      <c r="E73" s="150" t="s">
        <v>15</v>
      </c>
      <c r="F73" s="125" t="s">
        <v>6</v>
      </c>
      <c r="G73" s="33" t="s">
        <v>14</v>
      </c>
    </row>
    <row r="74" spans="1:12" ht="15" thickTop="1" thickBot="1" x14ac:dyDescent="0.3">
      <c r="A74" s="125"/>
      <c r="B74" s="125"/>
      <c r="C74" s="35" t="s">
        <v>27</v>
      </c>
      <c r="D74" s="35" t="s">
        <v>28</v>
      </c>
      <c r="E74" s="150"/>
      <c r="F74" s="125"/>
      <c r="G74" s="35" t="s">
        <v>3</v>
      </c>
    </row>
    <row r="75" spans="1:12" ht="15" thickTop="1" thickBot="1" x14ac:dyDescent="0.3">
      <c r="A75" s="77">
        <v>1</v>
      </c>
      <c r="B75" s="116" t="s">
        <v>18</v>
      </c>
      <c r="C75" s="87">
        <v>3</v>
      </c>
      <c r="D75" s="87" t="s">
        <v>22</v>
      </c>
      <c r="E75" s="88">
        <f>616+1785+456</f>
        <v>2857</v>
      </c>
      <c r="F75" s="43" t="s">
        <v>13</v>
      </c>
      <c r="G75" s="87" t="s">
        <v>48</v>
      </c>
    </row>
    <row r="76" spans="1:12" ht="15.75" customHeight="1" thickTop="1" thickBot="1" x14ac:dyDescent="0.3">
      <c r="A76" s="101">
        <v>2</v>
      </c>
      <c r="B76" s="117"/>
      <c r="C76" s="96">
        <v>1</v>
      </c>
      <c r="D76" s="96" t="s">
        <v>21</v>
      </c>
      <c r="E76" s="88">
        <v>480</v>
      </c>
      <c r="F76" s="43" t="s">
        <v>10</v>
      </c>
      <c r="G76" s="96" t="s">
        <v>48</v>
      </c>
    </row>
    <row r="77" spans="1:12" ht="15" thickTop="1" thickBot="1" x14ac:dyDescent="0.3">
      <c r="A77" s="77">
        <v>3</v>
      </c>
      <c r="B77" s="117"/>
      <c r="C77" s="96">
        <v>1</v>
      </c>
      <c r="D77" s="96" t="s">
        <v>54</v>
      </c>
      <c r="E77" s="88">
        <v>2500</v>
      </c>
      <c r="F77" s="43" t="s">
        <v>10</v>
      </c>
      <c r="G77" s="96" t="s">
        <v>48</v>
      </c>
    </row>
    <row r="78" spans="1:12" ht="15" thickTop="1" thickBot="1" x14ac:dyDescent="0.3">
      <c r="A78" s="101">
        <v>4</v>
      </c>
      <c r="B78" s="117"/>
      <c r="C78" s="96">
        <v>1</v>
      </c>
      <c r="D78" s="96" t="s">
        <v>39</v>
      </c>
      <c r="E78" s="88">
        <v>500</v>
      </c>
      <c r="F78" s="43" t="s">
        <v>10</v>
      </c>
      <c r="G78" s="96" t="s">
        <v>48</v>
      </c>
    </row>
    <row r="79" spans="1:12" ht="15" thickTop="1" thickBot="1" x14ac:dyDescent="0.3">
      <c r="A79" s="77">
        <v>5</v>
      </c>
      <c r="B79" s="118"/>
      <c r="C79" s="43">
        <v>1</v>
      </c>
      <c r="D79" s="24" t="s">
        <v>35</v>
      </c>
      <c r="E79" s="25">
        <v>200</v>
      </c>
      <c r="F79" s="24" t="s">
        <v>10</v>
      </c>
      <c r="G79" s="24" t="s">
        <v>48</v>
      </c>
      <c r="J79" s="151" t="s">
        <v>45</v>
      </c>
      <c r="K79" s="163"/>
      <c r="L79" s="152"/>
    </row>
    <row r="80" spans="1:12" ht="15" thickTop="1" thickBot="1" x14ac:dyDescent="0.3">
      <c r="A80" s="101">
        <v>6</v>
      </c>
      <c r="B80" s="119" t="s">
        <v>9</v>
      </c>
      <c r="C80" s="43">
        <v>4</v>
      </c>
      <c r="D80" s="24" t="s">
        <v>22</v>
      </c>
      <c r="E80" s="25">
        <f>306+343+219+308</f>
        <v>1176</v>
      </c>
      <c r="F80" s="24" t="s">
        <v>13</v>
      </c>
      <c r="G80" s="24" t="s">
        <v>36</v>
      </c>
      <c r="J80" s="153"/>
      <c r="K80" s="164"/>
      <c r="L80" s="154"/>
    </row>
    <row r="81" spans="1:19" ht="16.5" customHeight="1" thickTop="1" thickBot="1" x14ac:dyDescent="0.3">
      <c r="A81" s="77">
        <v>7</v>
      </c>
      <c r="B81" s="121"/>
      <c r="C81" s="43">
        <v>1</v>
      </c>
      <c r="D81" s="24" t="s">
        <v>35</v>
      </c>
      <c r="E81" s="25">
        <v>320</v>
      </c>
      <c r="F81" s="24" t="s">
        <v>10</v>
      </c>
      <c r="G81" s="24" t="s">
        <v>47</v>
      </c>
      <c r="J81" s="153"/>
      <c r="K81" s="164"/>
      <c r="L81" s="154"/>
    </row>
    <row r="82" spans="1:19" ht="16.5" customHeight="1" thickTop="1" thickBot="1" x14ac:dyDescent="0.3">
      <c r="A82" s="101">
        <v>8</v>
      </c>
      <c r="B82" s="116" t="s">
        <v>8</v>
      </c>
      <c r="C82" s="43">
        <v>4</v>
      </c>
      <c r="D82" s="47" t="s">
        <v>21</v>
      </c>
      <c r="E82" s="59">
        <f>100+100+100+250</f>
        <v>550</v>
      </c>
      <c r="F82" s="43" t="s">
        <v>10</v>
      </c>
      <c r="G82" s="43" t="s">
        <v>48</v>
      </c>
      <c r="J82" s="153"/>
      <c r="K82" s="164"/>
      <c r="L82" s="154"/>
    </row>
    <row r="83" spans="1:19" ht="15" thickTop="1" thickBot="1" x14ac:dyDescent="0.3">
      <c r="A83" s="77">
        <v>9</v>
      </c>
      <c r="B83" s="118"/>
      <c r="C83" s="47">
        <v>2</v>
      </c>
      <c r="D83" s="24" t="s">
        <v>22</v>
      </c>
      <c r="E83" s="47">
        <f>2153+1570</f>
        <v>3723</v>
      </c>
      <c r="F83" s="47" t="s">
        <v>13</v>
      </c>
      <c r="G83" s="47" t="s">
        <v>48</v>
      </c>
      <c r="J83" s="155"/>
      <c r="K83" s="165"/>
      <c r="L83" s="156"/>
      <c r="M83" s="169" t="s">
        <v>46</v>
      </c>
      <c r="N83" s="170"/>
      <c r="O83" s="170"/>
      <c r="P83" s="170"/>
      <c r="Q83" s="170"/>
      <c r="R83" s="170"/>
      <c r="S83" s="171"/>
    </row>
    <row r="84" spans="1:19" ht="15.75" customHeight="1" thickTop="1" thickBot="1" x14ac:dyDescent="0.3">
      <c r="A84" s="101">
        <v>10</v>
      </c>
      <c r="B84" s="116" t="s">
        <v>11</v>
      </c>
      <c r="C84" s="23">
        <v>20</v>
      </c>
      <c r="D84" s="47" t="s">
        <v>22</v>
      </c>
      <c r="E84" s="25">
        <f>152+102+130+142+58+152+170+164+209+135+209+209+152+102+145+175+183+183+181+180</f>
        <v>3133</v>
      </c>
      <c r="F84" s="24" t="s">
        <v>13</v>
      </c>
      <c r="G84" s="24" t="s">
        <v>48</v>
      </c>
      <c r="J84" s="177" t="s">
        <v>63</v>
      </c>
      <c r="K84" s="177"/>
      <c r="L84" s="177"/>
      <c r="M84" s="173" t="s">
        <v>18</v>
      </c>
      <c r="N84" s="175" t="s">
        <v>9</v>
      </c>
      <c r="O84" s="185" t="s">
        <v>8</v>
      </c>
      <c r="P84" s="185" t="s">
        <v>11</v>
      </c>
      <c r="Q84" s="179" t="s">
        <v>12</v>
      </c>
      <c r="R84" s="175" t="s">
        <v>5</v>
      </c>
      <c r="S84" s="175" t="s">
        <v>7</v>
      </c>
    </row>
    <row r="85" spans="1:19" ht="15" thickTop="1" thickBot="1" x14ac:dyDescent="0.3">
      <c r="A85" s="77">
        <v>11</v>
      </c>
      <c r="B85" s="117"/>
      <c r="C85" s="43">
        <v>5</v>
      </c>
      <c r="D85" s="47" t="s">
        <v>35</v>
      </c>
      <c r="E85" s="25">
        <f>120+120+430+640+240</f>
        <v>1550</v>
      </c>
      <c r="F85" s="24" t="s">
        <v>10</v>
      </c>
      <c r="G85" s="24" t="s">
        <v>48</v>
      </c>
      <c r="J85" s="177" t="s">
        <v>41</v>
      </c>
      <c r="K85" s="177"/>
      <c r="L85" s="55" t="s">
        <v>42</v>
      </c>
      <c r="M85" s="174"/>
      <c r="N85" s="176"/>
      <c r="O85" s="186"/>
      <c r="P85" s="186"/>
      <c r="Q85" s="180"/>
      <c r="R85" s="176"/>
      <c r="S85" s="176"/>
    </row>
    <row r="86" spans="1:19" ht="15" thickTop="1" thickBot="1" x14ac:dyDescent="0.3">
      <c r="A86" s="101">
        <v>12</v>
      </c>
      <c r="B86" s="117"/>
      <c r="C86" s="43">
        <v>4</v>
      </c>
      <c r="D86" s="47" t="s">
        <v>37</v>
      </c>
      <c r="E86" s="25">
        <f>200+480+160+240</f>
        <v>1080</v>
      </c>
      <c r="F86" s="24" t="s">
        <v>10</v>
      </c>
      <c r="G86" s="24" t="s">
        <v>48</v>
      </c>
      <c r="J86" s="177" t="s">
        <v>49</v>
      </c>
      <c r="K86" s="177"/>
      <c r="L86" s="143">
        <f>SUM(M86:S87)</f>
        <v>0</v>
      </c>
      <c r="M86" s="172">
        <v>0</v>
      </c>
      <c r="N86" s="172">
        <v>0</v>
      </c>
      <c r="O86" s="172">
        <v>0</v>
      </c>
      <c r="P86" s="172">
        <v>0</v>
      </c>
      <c r="Q86" s="172">
        <v>0</v>
      </c>
      <c r="R86" s="172"/>
      <c r="S86" s="172">
        <v>0</v>
      </c>
    </row>
    <row r="87" spans="1:19" ht="15" thickTop="1" thickBot="1" x14ac:dyDescent="0.3">
      <c r="A87" s="77">
        <v>13</v>
      </c>
      <c r="B87" s="119" t="s">
        <v>12</v>
      </c>
      <c r="C87" s="23">
        <v>10</v>
      </c>
      <c r="D87" s="24" t="s">
        <v>22</v>
      </c>
      <c r="E87" s="24">
        <f>180+135+135+135+135+135+135+210+180+210</f>
        <v>1590</v>
      </c>
      <c r="F87" s="24" t="s">
        <v>13</v>
      </c>
      <c r="G87" s="24" t="s">
        <v>48</v>
      </c>
      <c r="J87" s="177"/>
      <c r="K87" s="177"/>
      <c r="L87" s="143"/>
      <c r="M87" s="172"/>
      <c r="N87" s="172"/>
      <c r="O87" s="172"/>
      <c r="P87" s="172"/>
      <c r="Q87" s="172"/>
      <c r="R87" s="172"/>
      <c r="S87" s="172"/>
    </row>
    <row r="88" spans="1:19" ht="15.75" customHeight="1" thickTop="1" thickBot="1" x14ac:dyDescent="0.3">
      <c r="A88" s="101">
        <v>14</v>
      </c>
      <c r="B88" s="120"/>
      <c r="C88" s="43">
        <v>2</v>
      </c>
      <c r="D88" s="24" t="s">
        <v>50</v>
      </c>
      <c r="E88" s="24">
        <f>500+400</f>
        <v>900</v>
      </c>
      <c r="F88" s="24" t="s">
        <v>10</v>
      </c>
      <c r="G88" s="24" t="s">
        <v>47</v>
      </c>
      <c r="J88" s="143" t="s">
        <v>43</v>
      </c>
      <c r="K88" s="143"/>
      <c r="L88" s="143">
        <f>SUM(M88:S89)</f>
        <v>35</v>
      </c>
      <c r="M88" s="172">
        <v>2</v>
      </c>
      <c r="N88" s="172">
        <v>21</v>
      </c>
      <c r="O88" s="172">
        <v>2</v>
      </c>
      <c r="P88" s="172">
        <v>8</v>
      </c>
      <c r="Q88" s="172">
        <v>1</v>
      </c>
      <c r="R88" s="172"/>
      <c r="S88" s="172">
        <v>1</v>
      </c>
    </row>
    <row r="89" spans="1:19" ht="15.75" customHeight="1" thickTop="1" thickBot="1" x14ac:dyDescent="0.3">
      <c r="A89" s="77">
        <v>15</v>
      </c>
      <c r="B89" s="120"/>
      <c r="C89" s="23">
        <v>3</v>
      </c>
      <c r="D89" s="24" t="s">
        <v>39</v>
      </c>
      <c r="E89" s="24">
        <f>750+750+600</f>
        <v>2100</v>
      </c>
      <c r="F89" s="24" t="s">
        <v>10</v>
      </c>
      <c r="G89" s="24" t="s">
        <v>47</v>
      </c>
      <c r="J89" s="143"/>
      <c r="K89" s="143"/>
      <c r="L89" s="143"/>
      <c r="M89" s="172"/>
      <c r="N89" s="172"/>
      <c r="O89" s="172"/>
      <c r="P89" s="172"/>
      <c r="Q89" s="172"/>
      <c r="R89" s="172"/>
      <c r="S89" s="172"/>
    </row>
    <row r="90" spans="1:19" ht="15.75" customHeight="1" thickTop="1" thickBot="1" x14ac:dyDescent="0.3">
      <c r="A90" s="101">
        <v>16</v>
      </c>
      <c r="B90" s="120"/>
      <c r="C90" s="43">
        <v>2</v>
      </c>
      <c r="D90" s="24" t="s">
        <v>51</v>
      </c>
      <c r="E90" s="24">
        <f>250+200</f>
        <v>450</v>
      </c>
      <c r="F90" s="24" t="s">
        <v>10</v>
      </c>
      <c r="G90" s="24" t="s">
        <v>47</v>
      </c>
      <c r="J90" s="143" t="s">
        <v>44</v>
      </c>
      <c r="K90" s="143"/>
      <c r="L90" s="157">
        <f>SUM(M90:S92)</f>
        <v>0</v>
      </c>
      <c r="M90" s="172">
        <v>0</v>
      </c>
      <c r="N90" s="172">
        <v>0</v>
      </c>
      <c r="O90" s="172">
        <v>0</v>
      </c>
      <c r="P90" s="172">
        <v>0</v>
      </c>
      <c r="Q90" s="172">
        <v>0</v>
      </c>
      <c r="R90" s="172"/>
      <c r="S90" s="172">
        <v>0</v>
      </c>
    </row>
    <row r="91" spans="1:19" ht="15" thickTop="1" thickBot="1" x14ac:dyDescent="0.3">
      <c r="A91" s="77">
        <v>17</v>
      </c>
      <c r="B91" s="120"/>
      <c r="C91" s="23">
        <v>1</v>
      </c>
      <c r="D91" s="24" t="s">
        <v>37</v>
      </c>
      <c r="E91" s="24">
        <v>800</v>
      </c>
      <c r="F91" s="24" t="s">
        <v>10</v>
      </c>
      <c r="G91" s="24" t="s">
        <v>47</v>
      </c>
      <c r="J91" s="143"/>
      <c r="K91" s="143"/>
      <c r="L91" s="158"/>
      <c r="M91" s="172"/>
      <c r="N91" s="172"/>
      <c r="O91" s="172"/>
      <c r="P91" s="172"/>
      <c r="Q91" s="172"/>
      <c r="R91" s="172"/>
      <c r="S91" s="172"/>
    </row>
    <row r="92" spans="1:19" ht="15.75" customHeight="1" thickTop="1" thickBot="1" x14ac:dyDescent="0.3">
      <c r="A92" s="101">
        <v>18</v>
      </c>
      <c r="B92" s="120"/>
      <c r="C92" s="43">
        <v>2</v>
      </c>
      <c r="D92" s="24" t="s">
        <v>21</v>
      </c>
      <c r="E92" s="24">
        <f>400+200</f>
        <v>600</v>
      </c>
      <c r="F92" s="24" t="s">
        <v>10</v>
      </c>
      <c r="G92" s="24" t="s">
        <v>48</v>
      </c>
      <c r="J92" s="143"/>
      <c r="K92" s="143"/>
      <c r="L92" s="159"/>
      <c r="M92" s="172"/>
      <c r="N92" s="172"/>
      <c r="O92" s="172"/>
      <c r="P92" s="172"/>
      <c r="Q92" s="172"/>
      <c r="R92" s="172"/>
      <c r="S92" s="172"/>
    </row>
    <row r="93" spans="1:19" ht="15" thickTop="1" thickBot="1" x14ac:dyDescent="0.3">
      <c r="A93" s="77">
        <v>19</v>
      </c>
      <c r="B93" s="120"/>
      <c r="C93" s="43">
        <v>1</v>
      </c>
      <c r="D93" s="24" t="s">
        <v>35</v>
      </c>
      <c r="E93" s="24">
        <v>800</v>
      </c>
      <c r="F93" s="24" t="s">
        <v>10</v>
      </c>
      <c r="G93" s="24" t="s">
        <v>48</v>
      </c>
    </row>
    <row r="94" spans="1:19" ht="15" thickTop="1" thickBot="1" x14ac:dyDescent="0.3">
      <c r="A94" s="101">
        <v>20</v>
      </c>
      <c r="B94" s="121"/>
      <c r="C94" s="43">
        <v>2</v>
      </c>
      <c r="D94" s="47" t="s">
        <v>54</v>
      </c>
      <c r="E94" s="24">
        <f>3200+3200</f>
        <v>6400</v>
      </c>
      <c r="F94" s="24" t="s">
        <v>10</v>
      </c>
      <c r="G94" s="24" t="s">
        <v>47</v>
      </c>
    </row>
    <row r="95" spans="1:19" ht="15.75" customHeight="1" thickTop="1" thickBot="1" x14ac:dyDescent="0.3">
      <c r="A95" s="77">
        <v>21</v>
      </c>
      <c r="B95" s="36" t="s">
        <v>5</v>
      </c>
      <c r="C95" s="47">
        <v>3</v>
      </c>
      <c r="D95" s="47" t="s">
        <v>22</v>
      </c>
      <c r="E95" s="47">
        <v>600</v>
      </c>
      <c r="F95" s="47" t="s">
        <v>13</v>
      </c>
      <c r="G95" s="47" t="s">
        <v>48</v>
      </c>
    </row>
    <row r="96" spans="1:19" ht="16.5" customHeight="1" thickTop="1" thickBot="1" x14ac:dyDescent="0.3">
      <c r="A96" s="101">
        <v>22</v>
      </c>
      <c r="B96" s="116" t="s">
        <v>7</v>
      </c>
      <c r="C96" s="47">
        <v>2</v>
      </c>
      <c r="D96" s="24" t="s">
        <v>37</v>
      </c>
      <c r="E96" s="47">
        <f>160+600</f>
        <v>760</v>
      </c>
      <c r="F96" s="47" t="s">
        <v>10</v>
      </c>
      <c r="G96" s="47" t="s">
        <v>48</v>
      </c>
    </row>
    <row r="97" spans="1:19" ht="15" thickTop="1" thickBot="1" x14ac:dyDescent="0.3">
      <c r="A97" s="77">
        <v>23</v>
      </c>
      <c r="B97" s="117"/>
      <c r="C97" s="47">
        <v>4</v>
      </c>
      <c r="D97" s="24" t="s">
        <v>22</v>
      </c>
      <c r="E97" s="47">
        <f>1170+180+1500+1500</f>
        <v>4350</v>
      </c>
      <c r="F97" s="47" t="s">
        <v>13</v>
      </c>
      <c r="G97" s="47" t="s">
        <v>48</v>
      </c>
    </row>
    <row r="98" spans="1:19" ht="15" thickTop="1" thickBot="1" x14ac:dyDescent="0.3">
      <c r="A98" s="101">
        <v>24</v>
      </c>
      <c r="B98" s="118"/>
      <c r="C98" s="47">
        <v>1</v>
      </c>
      <c r="D98" s="24" t="s">
        <v>35</v>
      </c>
      <c r="E98" s="47">
        <v>960</v>
      </c>
      <c r="F98" s="47" t="s">
        <v>10</v>
      </c>
      <c r="G98" s="47" t="s">
        <v>48</v>
      </c>
    </row>
    <row r="99" spans="1:19" ht="15" thickTop="1" thickBot="1" x14ac:dyDescent="0.3">
      <c r="A99" s="72" t="s">
        <v>4</v>
      </c>
      <c r="B99" s="72"/>
      <c r="C99" s="29">
        <f>SUM(C75:C98)</f>
        <v>80</v>
      </c>
      <c r="D99" s="29" t="s">
        <v>20</v>
      </c>
      <c r="E99" s="30" t="s">
        <v>20</v>
      </c>
      <c r="F99" s="29" t="s">
        <v>20</v>
      </c>
      <c r="G99" s="29" t="s">
        <v>20</v>
      </c>
    </row>
    <row r="100" spans="1:19" ht="14.4" thickTop="1" x14ac:dyDescent="0.25">
      <c r="A100" s="84"/>
      <c r="B100" s="26"/>
      <c r="C100" s="26"/>
      <c r="D100" s="26"/>
      <c r="E100" s="26"/>
      <c r="F100" s="26"/>
      <c r="G100" s="26"/>
    </row>
    <row r="101" spans="1:19" ht="14.4" thickBot="1" x14ac:dyDescent="0.3">
      <c r="A101" s="83"/>
      <c r="B101" s="31" t="s">
        <v>0</v>
      </c>
      <c r="C101" s="139">
        <v>45139</v>
      </c>
      <c r="D101" s="140"/>
      <c r="E101" s="32"/>
      <c r="F101" s="32"/>
      <c r="G101" s="32"/>
    </row>
    <row r="102" spans="1:19" ht="15" thickTop="1" thickBot="1" x14ac:dyDescent="0.3">
      <c r="A102" s="81"/>
      <c r="B102" s="32"/>
      <c r="C102" s="32"/>
      <c r="D102" s="32"/>
      <c r="E102" s="32"/>
      <c r="F102" s="32"/>
      <c r="G102" s="32"/>
    </row>
    <row r="103" spans="1:19" ht="15" thickTop="1" thickBot="1" x14ac:dyDescent="0.3">
      <c r="A103" s="82"/>
      <c r="B103" s="37"/>
      <c r="C103" s="37"/>
      <c r="D103" s="37"/>
      <c r="E103" s="37"/>
      <c r="F103" s="37"/>
      <c r="G103" s="37"/>
    </row>
    <row r="104" spans="1:19" ht="15" thickTop="1" thickBot="1" x14ac:dyDescent="0.3">
      <c r="A104" s="135" t="s">
        <v>1</v>
      </c>
      <c r="B104" s="137" t="s">
        <v>2</v>
      </c>
      <c r="C104" s="141" t="s">
        <v>23</v>
      </c>
      <c r="D104" s="148" t="s">
        <v>24</v>
      </c>
      <c r="E104" s="144" t="s">
        <v>15</v>
      </c>
      <c r="F104" s="146" t="s">
        <v>6</v>
      </c>
      <c r="G104" s="148" t="s">
        <v>32</v>
      </c>
    </row>
    <row r="105" spans="1:19" ht="15" thickTop="1" thickBot="1" x14ac:dyDescent="0.3">
      <c r="A105" s="136"/>
      <c r="B105" s="138"/>
      <c r="C105" s="142"/>
      <c r="D105" s="149"/>
      <c r="E105" s="145"/>
      <c r="F105" s="147"/>
      <c r="G105" s="149"/>
    </row>
    <row r="106" spans="1:19" ht="15" thickTop="1" thickBot="1" x14ac:dyDescent="0.3">
      <c r="A106" s="41">
        <v>1</v>
      </c>
      <c r="B106" s="116" t="s">
        <v>18</v>
      </c>
      <c r="C106" s="43">
        <v>1</v>
      </c>
      <c r="D106" s="47" t="s">
        <v>39</v>
      </c>
      <c r="E106" s="47">
        <v>300</v>
      </c>
      <c r="F106" s="47" t="s">
        <v>10</v>
      </c>
      <c r="G106" s="47" t="s">
        <v>55</v>
      </c>
    </row>
    <row r="107" spans="1:19" ht="15" thickTop="1" thickBot="1" x14ac:dyDescent="0.3">
      <c r="A107" s="41">
        <v>2</v>
      </c>
      <c r="B107" s="117"/>
      <c r="C107" s="43">
        <v>1</v>
      </c>
      <c r="D107" s="47" t="s">
        <v>54</v>
      </c>
      <c r="E107" s="47">
        <v>2000</v>
      </c>
      <c r="F107" s="47" t="s">
        <v>10</v>
      </c>
      <c r="G107" s="47" t="s">
        <v>55</v>
      </c>
      <c r="J107" s="151" t="s">
        <v>45</v>
      </c>
      <c r="K107" s="163"/>
      <c r="L107" s="152"/>
    </row>
    <row r="108" spans="1:19" ht="15" thickTop="1" thickBot="1" x14ac:dyDescent="0.3">
      <c r="A108" s="41">
        <v>3</v>
      </c>
      <c r="B108" s="117"/>
      <c r="C108" s="43">
        <v>1</v>
      </c>
      <c r="D108" s="47" t="s">
        <v>37</v>
      </c>
      <c r="E108" s="47">
        <v>200</v>
      </c>
      <c r="F108" s="47" t="s">
        <v>10</v>
      </c>
      <c r="G108" s="47" t="s">
        <v>55</v>
      </c>
      <c r="J108" s="153"/>
      <c r="K108" s="164"/>
      <c r="L108" s="154"/>
    </row>
    <row r="109" spans="1:19" ht="15" thickTop="1" thickBot="1" x14ac:dyDescent="0.3">
      <c r="A109" s="41">
        <v>4</v>
      </c>
      <c r="B109" s="118"/>
      <c r="C109" s="28">
        <v>1</v>
      </c>
      <c r="D109" s="47" t="s">
        <v>21</v>
      </c>
      <c r="E109" s="47">
        <v>500</v>
      </c>
      <c r="F109" s="47" t="s">
        <v>10</v>
      </c>
      <c r="G109" s="47" t="s">
        <v>55</v>
      </c>
      <c r="J109" s="153"/>
      <c r="K109" s="164"/>
      <c r="L109" s="154"/>
    </row>
    <row r="110" spans="1:19" ht="15" thickTop="1" thickBot="1" x14ac:dyDescent="0.3">
      <c r="A110" s="44">
        <v>5</v>
      </c>
      <c r="B110" s="116" t="s">
        <v>9</v>
      </c>
      <c r="C110" s="43">
        <v>3</v>
      </c>
      <c r="D110" s="24" t="s">
        <v>22</v>
      </c>
      <c r="E110" s="25">
        <f>355+308+280</f>
        <v>943</v>
      </c>
      <c r="F110" s="24" t="s">
        <v>13</v>
      </c>
      <c r="G110" s="24" t="s">
        <v>55</v>
      </c>
      <c r="J110" s="155"/>
      <c r="K110" s="165"/>
      <c r="L110" s="156"/>
      <c r="M110" s="169" t="s">
        <v>46</v>
      </c>
      <c r="N110" s="170"/>
      <c r="O110" s="170"/>
      <c r="P110" s="170"/>
      <c r="Q110" s="170"/>
      <c r="R110" s="170"/>
      <c r="S110" s="171"/>
    </row>
    <row r="111" spans="1:19" ht="15" thickTop="1" thickBot="1" x14ac:dyDescent="0.3">
      <c r="A111" s="41">
        <v>6</v>
      </c>
      <c r="B111" s="118"/>
      <c r="C111" s="43">
        <v>4</v>
      </c>
      <c r="D111" s="47" t="s">
        <v>35</v>
      </c>
      <c r="E111" s="25">
        <f>240+160+240+560</f>
        <v>1200</v>
      </c>
      <c r="F111" s="24" t="s">
        <v>10</v>
      </c>
      <c r="G111" s="24" t="s">
        <v>47</v>
      </c>
      <c r="J111" s="160" t="s">
        <v>64</v>
      </c>
      <c r="K111" s="161"/>
      <c r="L111" s="162"/>
      <c r="M111" s="173" t="s">
        <v>18</v>
      </c>
      <c r="N111" s="175" t="s">
        <v>9</v>
      </c>
      <c r="O111" s="175" t="s">
        <v>8</v>
      </c>
      <c r="P111" s="175" t="s">
        <v>11</v>
      </c>
      <c r="Q111" s="179" t="s">
        <v>12</v>
      </c>
      <c r="R111" s="175" t="s">
        <v>5</v>
      </c>
      <c r="S111" s="175" t="s">
        <v>7</v>
      </c>
    </row>
    <row r="112" spans="1:19" ht="15" thickTop="1" thickBot="1" x14ac:dyDescent="0.3">
      <c r="A112" s="44">
        <v>7</v>
      </c>
      <c r="B112" s="89" t="s">
        <v>8</v>
      </c>
      <c r="C112" s="47" t="s">
        <v>66</v>
      </c>
      <c r="D112" s="47" t="s">
        <v>66</v>
      </c>
      <c r="E112" s="47" t="s">
        <v>66</v>
      </c>
      <c r="F112" s="47" t="s">
        <v>66</v>
      </c>
      <c r="G112" s="47" t="s">
        <v>66</v>
      </c>
      <c r="J112" s="160" t="s">
        <v>41</v>
      </c>
      <c r="K112" s="162"/>
      <c r="L112" s="95" t="s">
        <v>42</v>
      </c>
      <c r="M112" s="174"/>
      <c r="N112" s="176"/>
      <c r="O112" s="176"/>
      <c r="P112" s="176"/>
      <c r="Q112" s="180"/>
      <c r="R112" s="176"/>
      <c r="S112" s="176"/>
    </row>
    <row r="113" spans="1:19" ht="15" thickTop="1" thickBot="1" x14ac:dyDescent="0.3">
      <c r="A113" s="41">
        <v>8</v>
      </c>
      <c r="B113" s="116" t="s">
        <v>11</v>
      </c>
      <c r="C113" s="54">
        <v>29</v>
      </c>
      <c r="D113" s="62" t="s">
        <v>22</v>
      </c>
      <c r="E113" s="36">
        <f>147+164+149+105+140+165+44+175+178+80+212+212+18+128+152+108+157+101+137+144+138+158+143+106+132+138+123+161+166</f>
        <v>3981</v>
      </c>
      <c r="F113" s="36" t="s">
        <v>13</v>
      </c>
      <c r="G113" s="36" t="s">
        <v>55</v>
      </c>
      <c r="J113" s="181" t="s">
        <v>49</v>
      </c>
      <c r="K113" s="182"/>
      <c r="L113" s="157">
        <f>SUM(M113:S114)</f>
        <v>17</v>
      </c>
      <c r="M113" s="166">
        <v>0</v>
      </c>
      <c r="N113" s="166">
        <v>0</v>
      </c>
      <c r="O113" s="166">
        <v>0</v>
      </c>
      <c r="P113" s="166">
        <v>7</v>
      </c>
      <c r="Q113" s="166">
        <v>0</v>
      </c>
      <c r="R113" s="166">
        <v>10</v>
      </c>
      <c r="S113" s="166">
        <v>0</v>
      </c>
    </row>
    <row r="114" spans="1:19" ht="15" thickTop="1" thickBot="1" x14ac:dyDescent="0.3">
      <c r="A114" s="44">
        <v>9</v>
      </c>
      <c r="B114" s="117"/>
      <c r="C114" s="54">
        <v>2</v>
      </c>
      <c r="D114" s="47" t="s">
        <v>35</v>
      </c>
      <c r="E114" s="36" t="s">
        <v>65</v>
      </c>
      <c r="F114" s="36" t="s">
        <v>10</v>
      </c>
      <c r="G114" s="36" t="s">
        <v>55</v>
      </c>
      <c r="J114" s="183"/>
      <c r="K114" s="184"/>
      <c r="L114" s="159"/>
      <c r="M114" s="168"/>
      <c r="N114" s="168"/>
      <c r="O114" s="168"/>
      <c r="P114" s="168"/>
      <c r="Q114" s="168"/>
      <c r="R114" s="168"/>
      <c r="S114" s="168"/>
    </row>
    <row r="115" spans="1:19" ht="15" thickTop="1" thickBot="1" x14ac:dyDescent="0.3">
      <c r="A115" s="41">
        <v>10</v>
      </c>
      <c r="B115" s="118"/>
      <c r="C115" s="54">
        <v>4</v>
      </c>
      <c r="D115" s="36" t="s">
        <v>37</v>
      </c>
      <c r="E115" s="36">
        <f>440+100+400+640</f>
        <v>1580</v>
      </c>
      <c r="F115" s="36" t="s">
        <v>10</v>
      </c>
      <c r="G115" s="36" t="s">
        <v>55</v>
      </c>
      <c r="J115" s="151" t="s">
        <v>43</v>
      </c>
      <c r="K115" s="152"/>
      <c r="L115" s="157">
        <f>SUM(M115:S117)</f>
        <v>43</v>
      </c>
      <c r="M115" s="166">
        <v>2</v>
      </c>
      <c r="N115" s="166">
        <v>20</v>
      </c>
      <c r="O115" s="166">
        <v>1</v>
      </c>
      <c r="P115" s="166">
        <v>12</v>
      </c>
      <c r="Q115" s="166">
        <v>1</v>
      </c>
      <c r="R115" s="166">
        <v>5</v>
      </c>
      <c r="S115" s="166">
        <v>2</v>
      </c>
    </row>
    <row r="116" spans="1:19" ht="15" customHeight="1" thickTop="1" thickBot="1" x14ac:dyDescent="0.3">
      <c r="A116" s="41">
        <v>11</v>
      </c>
      <c r="B116" s="119" t="s">
        <v>12</v>
      </c>
      <c r="C116" s="54">
        <v>1</v>
      </c>
      <c r="D116" s="36" t="s">
        <v>50</v>
      </c>
      <c r="E116" s="36">
        <v>200</v>
      </c>
      <c r="F116" s="36" t="s">
        <v>10</v>
      </c>
      <c r="G116" s="36" t="s">
        <v>47</v>
      </c>
      <c r="J116" s="153"/>
      <c r="K116" s="154"/>
      <c r="L116" s="158"/>
      <c r="M116" s="167"/>
      <c r="N116" s="167"/>
      <c r="O116" s="167"/>
      <c r="P116" s="167"/>
      <c r="Q116" s="167"/>
      <c r="R116" s="167"/>
      <c r="S116" s="167"/>
    </row>
    <row r="117" spans="1:19" ht="15" thickTop="1" thickBot="1" x14ac:dyDescent="0.3">
      <c r="A117" s="44">
        <v>12</v>
      </c>
      <c r="B117" s="120"/>
      <c r="C117" s="54">
        <v>1</v>
      </c>
      <c r="D117" s="36" t="s">
        <v>52</v>
      </c>
      <c r="E117" s="36">
        <v>100</v>
      </c>
      <c r="F117" s="36" t="s">
        <v>10</v>
      </c>
      <c r="G117" s="36" t="s">
        <v>47</v>
      </c>
      <c r="J117" s="155"/>
      <c r="K117" s="156"/>
      <c r="L117" s="159"/>
      <c r="M117" s="168"/>
      <c r="N117" s="168"/>
      <c r="O117" s="168"/>
      <c r="P117" s="168"/>
      <c r="Q117" s="168"/>
      <c r="R117" s="168"/>
      <c r="S117" s="168"/>
    </row>
    <row r="118" spans="1:19" ht="15" thickTop="1" thickBot="1" x14ac:dyDescent="0.3">
      <c r="A118" s="41">
        <v>13</v>
      </c>
      <c r="B118" s="120"/>
      <c r="C118" s="54">
        <v>2</v>
      </c>
      <c r="D118" s="36" t="s">
        <v>54</v>
      </c>
      <c r="E118" s="36">
        <f>3200+400</f>
        <v>3600</v>
      </c>
      <c r="F118" s="36" t="s">
        <v>10</v>
      </c>
      <c r="G118" s="36" t="s">
        <v>47</v>
      </c>
      <c r="J118" s="151" t="s">
        <v>44</v>
      </c>
      <c r="K118" s="152"/>
      <c r="L118" s="157">
        <f>SUM(M118:S120)</f>
        <v>133</v>
      </c>
      <c r="M118" s="166">
        <v>38</v>
      </c>
      <c r="N118" s="166">
        <v>8</v>
      </c>
      <c r="O118" s="166">
        <v>0</v>
      </c>
      <c r="P118" s="166">
        <v>3</v>
      </c>
      <c r="Q118" s="166">
        <v>4</v>
      </c>
      <c r="R118" s="166">
        <v>75</v>
      </c>
      <c r="S118" s="166">
        <v>5</v>
      </c>
    </row>
    <row r="119" spans="1:19" ht="14.25" customHeight="1" thickTop="1" thickBot="1" x14ac:dyDescent="0.3">
      <c r="A119" s="44">
        <v>14</v>
      </c>
      <c r="B119" s="120"/>
      <c r="C119" s="54">
        <v>1</v>
      </c>
      <c r="D119" s="36" t="s">
        <v>39</v>
      </c>
      <c r="E119" s="60">
        <v>300</v>
      </c>
      <c r="F119" s="36" t="s">
        <v>10</v>
      </c>
      <c r="G119" s="61" t="s">
        <v>47</v>
      </c>
      <c r="J119" s="153"/>
      <c r="K119" s="154"/>
      <c r="L119" s="158"/>
      <c r="M119" s="167"/>
      <c r="N119" s="167"/>
      <c r="O119" s="167"/>
      <c r="P119" s="167"/>
      <c r="Q119" s="167"/>
      <c r="R119" s="167"/>
      <c r="S119" s="167"/>
    </row>
    <row r="120" spans="1:19" ht="15" thickTop="1" thickBot="1" x14ac:dyDescent="0.3">
      <c r="A120" s="41">
        <v>15</v>
      </c>
      <c r="B120" s="121"/>
      <c r="C120" s="62">
        <v>2</v>
      </c>
      <c r="D120" s="62" t="s">
        <v>37</v>
      </c>
      <c r="E120" s="62">
        <f>800+100</f>
        <v>900</v>
      </c>
      <c r="F120" s="62" t="s">
        <v>13</v>
      </c>
      <c r="G120" s="62" t="s">
        <v>55</v>
      </c>
      <c r="J120" s="155"/>
      <c r="K120" s="156"/>
      <c r="L120" s="159"/>
      <c r="M120" s="168"/>
      <c r="N120" s="168"/>
      <c r="O120" s="168"/>
      <c r="P120" s="168"/>
      <c r="Q120" s="168"/>
      <c r="R120" s="168"/>
      <c r="S120" s="168"/>
    </row>
    <row r="121" spans="1:19" ht="15.75" customHeight="1" thickTop="1" thickBot="1" x14ac:dyDescent="0.3">
      <c r="A121" s="44">
        <v>16</v>
      </c>
      <c r="B121" s="36" t="s">
        <v>5</v>
      </c>
      <c r="C121" s="54">
        <v>38</v>
      </c>
      <c r="D121" s="36" t="s">
        <v>22</v>
      </c>
      <c r="E121" s="36">
        <f>120+240+150+180+270+180+150+300+270+180+180+150+150+240+174+270+150+240+210+219+240+120+120+150+120+120+150+150+105+150+240+3+105+120+210+138+300+150</f>
        <v>6714</v>
      </c>
      <c r="F121" s="36" t="s">
        <v>13</v>
      </c>
      <c r="G121" s="36" t="s">
        <v>55</v>
      </c>
    </row>
    <row r="122" spans="1:19" ht="15" thickTop="1" thickBot="1" x14ac:dyDescent="0.3">
      <c r="A122" s="41">
        <v>17</v>
      </c>
      <c r="B122" s="104" t="s">
        <v>7</v>
      </c>
      <c r="C122" s="108">
        <v>1</v>
      </c>
      <c r="D122" s="114" t="s">
        <v>22</v>
      </c>
      <c r="E122" s="115">
        <v>1200</v>
      </c>
      <c r="F122" s="114" t="s">
        <v>13</v>
      </c>
      <c r="G122" s="114" t="s">
        <v>55</v>
      </c>
    </row>
    <row r="123" spans="1:19" ht="15" thickTop="1" thickBot="1" x14ac:dyDescent="0.3">
      <c r="A123" s="71" t="s">
        <v>4</v>
      </c>
      <c r="B123" s="72"/>
      <c r="C123" s="58">
        <f>SUM(C106:C122)</f>
        <v>92</v>
      </c>
      <c r="D123" s="58" t="s">
        <v>20</v>
      </c>
      <c r="E123" s="63" t="s">
        <v>20</v>
      </c>
      <c r="F123" s="58" t="s">
        <v>20</v>
      </c>
      <c r="G123" s="58" t="s">
        <v>20</v>
      </c>
    </row>
    <row r="124" spans="1:19" ht="15" thickTop="1" thickBot="1" x14ac:dyDescent="0.3">
      <c r="A124" s="41"/>
      <c r="B124" s="113"/>
      <c r="C124" s="109"/>
      <c r="D124" s="6"/>
      <c r="E124" s="6"/>
      <c r="F124" s="6"/>
      <c r="G124" s="6"/>
    </row>
    <row r="125" spans="1:19" ht="15" thickTop="1" thickBot="1" x14ac:dyDescent="0.3">
      <c r="A125" s="44"/>
      <c r="B125" s="98"/>
      <c r="D125" s="3"/>
      <c r="E125" s="3"/>
      <c r="F125" s="3"/>
      <c r="G125" s="3"/>
    </row>
    <row r="126" spans="1:19" ht="58.8" customHeight="1" thickTop="1" thickBot="1" x14ac:dyDescent="0.3">
      <c r="A126" s="170" t="s">
        <v>59</v>
      </c>
      <c r="B126" s="171"/>
      <c r="C126" s="191" t="s">
        <v>31</v>
      </c>
      <c r="D126" s="4"/>
      <c r="E126" s="2"/>
      <c r="F126" s="2"/>
      <c r="G126" s="2"/>
    </row>
    <row r="127" spans="1:19" ht="15" thickTop="1" thickBot="1" x14ac:dyDescent="0.3">
      <c r="A127" s="42" t="s">
        <v>1</v>
      </c>
      <c r="B127" s="7" t="s">
        <v>29</v>
      </c>
      <c r="C127" s="187"/>
      <c r="D127" s="4"/>
      <c r="E127" s="2"/>
      <c r="F127" s="2"/>
      <c r="G127" s="2"/>
    </row>
    <row r="128" spans="1:19" ht="15.75" customHeight="1" thickTop="1" thickBot="1" x14ac:dyDescent="0.3">
      <c r="A128" s="85">
        <v>1</v>
      </c>
      <c r="B128" s="9" t="s">
        <v>18</v>
      </c>
      <c r="C128" s="48">
        <f>+C11+C12+C45+C46+C47+C48+C49+C75+C76+C77+C78+C79+C106+C107+C108+C109</f>
        <v>28</v>
      </c>
      <c r="D128" s="5"/>
      <c r="E128" s="2"/>
      <c r="F128" s="2"/>
      <c r="G128" s="2"/>
    </row>
    <row r="129" spans="1:7" ht="15" thickTop="1" thickBot="1" x14ac:dyDescent="0.3">
      <c r="A129" s="86">
        <v>2</v>
      </c>
      <c r="B129" s="8" t="s">
        <v>9</v>
      </c>
      <c r="C129" s="49">
        <f>+C13+C14+C17+C15+C16+C41+C42+C43+C44+C110+C111+C80+C81</f>
        <v>59</v>
      </c>
      <c r="D129" s="5"/>
      <c r="E129" s="2"/>
      <c r="F129" s="2"/>
      <c r="G129" s="2"/>
    </row>
    <row r="130" spans="1:7" ht="15.75" customHeight="1" thickTop="1" thickBot="1" x14ac:dyDescent="0.3">
      <c r="A130" s="85">
        <v>3</v>
      </c>
      <c r="B130" s="10" t="s">
        <v>8</v>
      </c>
      <c r="C130" s="50">
        <f>+C18+C19+C20+C50+C51+C52+C53+C82+C83</f>
        <v>14</v>
      </c>
      <c r="D130" s="5"/>
      <c r="E130" s="2"/>
      <c r="F130" s="2"/>
      <c r="G130" s="2"/>
    </row>
    <row r="131" spans="1:7" ht="15.75" customHeight="1" thickTop="1" thickBot="1" x14ac:dyDescent="0.3">
      <c r="A131" s="86">
        <v>4</v>
      </c>
      <c r="B131" s="10" t="s">
        <v>11</v>
      </c>
      <c r="C131" s="50">
        <f>+C21+C22+C23+C54+C55+C56+C57+C84+C85+C86+C113+C114+C115</f>
        <v>162</v>
      </c>
      <c r="D131" s="5"/>
      <c r="E131" s="2"/>
      <c r="F131" s="2"/>
      <c r="G131" s="2"/>
    </row>
    <row r="132" spans="1:7" ht="15" thickTop="1" thickBot="1" x14ac:dyDescent="0.3">
      <c r="A132" s="85">
        <v>5</v>
      </c>
      <c r="B132" s="9" t="s">
        <v>12</v>
      </c>
      <c r="C132" s="51">
        <f>+C24+C25+C26+C27+C28+C29+C30+C58+C59+C60+C61+C62+C63+C87+C88+C89+C90+C91+C92+C93+C94+C116+C117+C118+C119+C120</f>
        <v>60</v>
      </c>
      <c r="D132" s="5"/>
      <c r="E132" s="2"/>
      <c r="F132" s="2"/>
      <c r="G132" s="2"/>
    </row>
    <row r="133" spans="1:7" ht="15" thickTop="1" thickBot="1" x14ac:dyDescent="0.3">
      <c r="A133" s="86">
        <v>6</v>
      </c>
      <c r="B133" s="11" t="s">
        <v>30</v>
      </c>
      <c r="C133" s="52">
        <f>+C31+C95+C64+C121</f>
        <v>61</v>
      </c>
      <c r="D133" s="68">
        <f>+C123+C99+C68+C34</f>
        <v>402</v>
      </c>
      <c r="E133" s="2"/>
      <c r="F133" s="2"/>
      <c r="G133" s="2"/>
    </row>
    <row r="134" spans="1:7" ht="15" thickTop="1" thickBot="1" x14ac:dyDescent="0.3">
      <c r="A134" s="85">
        <v>7</v>
      </c>
      <c r="B134" s="11" t="s">
        <v>7</v>
      </c>
      <c r="C134" s="52">
        <f>+C32+C33+C65+C67+C66+C96+C97+C98+C122</f>
        <v>18</v>
      </c>
      <c r="D134" s="69">
        <f>+C34+C68+C99+C123</f>
        <v>402</v>
      </c>
    </row>
    <row r="135" spans="1:7" ht="15" thickTop="1" thickBot="1" x14ac:dyDescent="0.3">
      <c r="A135" s="99" t="s">
        <v>34</v>
      </c>
      <c r="B135" s="100"/>
      <c r="C135" s="53">
        <f>SUM(C128:C134)</f>
        <v>402</v>
      </c>
    </row>
    <row r="136" spans="1:7" ht="28.5" customHeight="1" thickTop="1" x14ac:dyDescent="0.25"/>
    <row r="137" spans="1:7" ht="29.25" customHeight="1" x14ac:dyDescent="0.25"/>
    <row r="138" spans="1:7" ht="29.25" customHeight="1" thickBot="1" x14ac:dyDescent="0.3"/>
    <row r="139" spans="1:7" ht="29.25" customHeight="1" thickTop="1" thickBot="1" x14ac:dyDescent="0.3">
      <c r="B139" s="188" t="s">
        <v>33</v>
      </c>
      <c r="C139" s="189"/>
      <c r="D139" s="190"/>
    </row>
    <row r="140" spans="1:7" ht="70.2" customHeight="1" thickTop="1" thickBot="1" x14ac:dyDescent="0.3">
      <c r="B140" s="169" t="s">
        <v>45</v>
      </c>
      <c r="C140" s="170"/>
      <c r="D140" s="171"/>
    </row>
    <row r="141" spans="1:7" ht="15" customHeight="1" thickTop="1" thickBot="1" x14ac:dyDescent="0.3">
      <c r="B141" s="110" t="str">
        <f>+A126</f>
        <v>RESUMEN 
MAYO - AGOSTO 2023</v>
      </c>
      <c r="C141" s="112"/>
      <c r="D141" s="107"/>
      <c r="E141" s="69">
        <f>+M15+N15+O15+P15+Q15+R15+S15+M41+N41+O41+P41+Q41+R41+S41+M86+N86+O86+P86+Q86+R86+S86+M113+N113+O113+P113+Q113+R113+S113</f>
        <v>21</v>
      </c>
    </row>
    <row r="142" spans="1:7" ht="15" customHeight="1" thickTop="1" thickBot="1" x14ac:dyDescent="0.3">
      <c r="B142" s="102" t="s">
        <v>41</v>
      </c>
      <c r="C142" s="103"/>
      <c r="D142" s="111"/>
      <c r="E142" s="69">
        <f>+M17+N17+O17+P17+Q17+R17+S17+M43+N43+O43+P43+Q43+R43+S43+M88+N88+O88+P88+Q88+R88+S88+M115+N115+O115+P115+Q115+R115+S115</f>
        <v>165</v>
      </c>
    </row>
    <row r="143" spans="1:7" ht="15" customHeight="1" thickTop="1" thickBot="1" x14ac:dyDescent="0.3">
      <c r="B143" s="102" t="s">
        <v>49</v>
      </c>
      <c r="C143" s="103"/>
      <c r="D143" s="55" t="s">
        <v>42</v>
      </c>
      <c r="E143" s="69">
        <f>+M19+N19+O19+P19+Q19+R19+S19+M48+N48+O48+P48+Q48+R48+S48+M90+N90+O90+P90+Q90+R90+S90+M118+N118+O118+P118+Q118+R118+S118</f>
        <v>138</v>
      </c>
    </row>
    <row r="144" spans="1:7" ht="28.8" thickTop="1" thickBot="1" x14ac:dyDescent="0.3">
      <c r="B144" s="105" t="s">
        <v>43</v>
      </c>
      <c r="C144" s="106"/>
      <c r="D144" s="56">
        <f>SUM(L15,L41,L86,L113)</f>
        <v>21</v>
      </c>
    </row>
    <row r="145" spans="2:4" ht="28.8" thickTop="1" thickBot="1" x14ac:dyDescent="0.3">
      <c r="B145" s="105" t="s">
        <v>44</v>
      </c>
      <c r="C145" s="106"/>
      <c r="D145" s="66">
        <f>SUM(L17,L43,L88,L115)</f>
        <v>165</v>
      </c>
    </row>
    <row r="146" spans="2:4" ht="15" thickTop="1" thickBot="1" x14ac:dyDescent="0.3">
      <c r="C146" s="99" t="s">
        <v>34</v>
      </c>
      <c r="D146" s="70">
        <f>SUM(L90,L118,L48,L19)</f>
        <v>138</v>
      </c>
    </row>
    <row r="147" spans="2:4" ht="14.4" thickTop="1" x14ac:dyDescent="0.25"/>
  </sheetData>
  <mergeCells count="202">
    <mergeCell ref="C126:C127"/>
    <mergeCell ref="B80:B81"/>
    <mergeCell ref="B140:D140"/>
    <mergeCell ref="B106:B109"/>
    <mergeCell ref="A126:B126"/>
    <mergeCell ref="B139:D139"/>
    <mergeCell ref="S88:S89"/>
    <mergeCell ref="R90:R92"/>
    <mergeCell ref="S90:S92"/>
    <mergeCell ref="P48:P51"/>
    <mergeCell ref="Q48:Q51"/>
    <mergeCell ref="R48:R51"/>
    <mergeCell ref="S48:S51"/>
    <mergeCell ref="M83:S83"/>
    <mergeCell ref="M48:M51"/>
    <mergeCell ref="N48:N51"/>
    <mergeCell ref="O48:O51"/>
    <mergeCell ref="N90:N92"/>
    <mergeCell ref="M88:M89"/>
    <mergeCell ref="R88:R89"/>
    <mergeCell ref="Q90:Q92"/>
    <mergeCell ref="R43:R47"/>
    <mergeCell ref="O39:O40"/>
    <mergeCell ref="P39:P40"/>
    <mergeCell ref="Q39:Q40"/>
    <mergeCell ref="R39:R40"/>
    <mergeCell ref="R19:R23"/>
    <mergeCell ref="S19:S23"/>
    <mergeCell ref="N17:N18"/>
    <mergeCell ref="O17:O18"/>
    <mergeCell ref="P17:P18"/>
    <mergeCell ref="Q19:Q23"/>
    <mergeCell ref="S39:S40"/>
    <mergeCell ref="S43:S47"/>
    <mergeCell ref="N41:N42"/>
    <mergeCell ref="O41:O42"/>
    <mergeCell ref="P41:P42"/>
    <mergeCell ref="Q41:Q42"/>
    <mergeCell ref="R41:R42"/>
    <mergeCell ref="L86:L87"/>
    <mergeCell ref="M84:M85"/>
    <mergeCell ref="N84:N85"/>
    <mergeCell ref="O84:O85"/>
    <mergeCell ref="P84:P85"/>
    <mergeCell ref="Q84:Q85"/>
    <mergeCell ref="J79:L83"/>
    <mergeCell ref="J84:L84"/>
    <mergeCell ref="J85:K85"/>
    <mergeCell ref="M86:M87"/>
    <mergeCell ref="N86:N87"/>
    <mergeCell ref="O86:O87"/>
    <mergeCell ref="P86:P87"/>
    <mergeCell ref="Q86:Q87"/>
    <mergeCell ref="O90:O92"/>
    <mergeCell ref="P90:P92"/>
    <mergeCell ref="O111:O112"/>
    <mergeCell ref="P111:P112"/>
    <mergeCell ref="S13:S14"/>
    <mergeCell ref="S41:S42"/>
    <mergeCell ref="M43:M47"/>
    <mergeCell ref="N43:N47"/>
    <mergeCell ref="R13:R14"/>
    <mergeCell ref="N15:N16"/>
    <mergeCell ref="O15:O16"/>
    <mergeCell ref="R86:R87"/>
    <mergeCell ref="S86:S87"/>
    <mergeCell ref="M13:M14"/>
    <mergeCell ref="N13:N14"/>
    <mergeCell ref="O13:O14"/>
    <mergeCell ref="P13:P14"/>
    <mergeCell ref="Q13:Q14"/>
    <mergeCell ref="R15:R16"/>
    <mergeCell ref="S15:S16"/>
    <mergeCell ref="M19:M23"/>
    <mergeCell ref="N19:N23"/>
    <mergeCell ref="O19:O23"/>
    <mergeCell ref="O43:O47"/>
    <mergeCell ref="J9:L11"/>
    <mergeCell ref="J15:K16"/>
    <mergeCell ref="L15:L16"/>
    <mergeCell ref="J17:K18"/>
    <mergeCell ref="L17:L18"/>
    <mergeCell ref="M39:M40"/>
    <mergeCell ref="N39:N40"/>
    <mergeCell ref="J43:K47"/>
    <mergeCell ref="L43:L47"/>
    <mergeCell ref="J39:L39"/>
    <mergeCell ref="J40:K40"/>
    <mergeCell ref="J41:K42"/>
    <mergeCell ref="L41:L42"/>
    <mergeCell ref="M41:M42"/>
    <mergeCell ref="M38:S38"/>
    <mergeCell ref="P19:P23"/>
    <mergeCell ref="Q17:Q18"/>
    <mergeCell ref="P15:P16"/>
    <mergeCell ref="Q15:Q16"/>
    <mergeCell ref="J35:L38"/>
    <mergeCell ref="J13:L13"/>
    <mergeCell ref="J14:K14"/>
    <mergeCell ref="P43:P47"/>
    <mergeCell ref="Q43:Q47"/>
    <mergeCell ref="S111:S112"/>
    <mergeCell ref="S113:S114"/>
    <mergeCell ref="R17:R18"/>
    <mergeCell ref="S17:S18"/>
    <mergeCell ref="M15:M16"/>
    <mergeCell ref="M17:M18"/>
    <mergeCell ref="J19:K23"/>
    <mergeCell ref="L19:L23"/>
    <mergeCell ref="R84:R85"/>
    <mergeCell ref="S84:S85"/>
    <mergeCell ref="Q111:Q112"/>
    <mergeCell ref="N88:N89"/>
    <mergeCell ref="O88:O89"/>
    <mergeCell ref="P88:P89"/>
    <mergeCell ref="Q88:Q89"/>
    <mergeCell ref="J112:K112"/>
    <mergeCell ref="L90:L92"/>
    <mergeCell ref="J48:K51"/>
    <mergeCell ref="L48:L51"/>
    <mergeCell ref="J113:K114"/>
    <mergeCell ref="M113:M114"/>
    <mergeCell ref="N113:N114"/>
    <mergeCell ref="O113:O114"/>
    <mergeCell ref="P113:P114"/>
    <mergeCell ref="B116:B120"/>
    <mergeCell ref="B110:B111"/>
    <mergeCell ref="B113:B115"/>
    <mergeCell ref="M118:M120"/>
    <mergeCell ref="N118:N120"/>
    <mergeCell ref="M110:S110"/>
    <mergeCell ref="M90:M92"/>
    <mergeCell ref="M111:M112"/>
    <mergeCell ref="N111:N112"/>
    <mergeCell ref="O118:O120"/>
    <mergeCell ref="Q113:Q114"/>
    <mergeCell ref="R113:R114"/>
    <mergeCell ref="M115:M117"/>
    <mergeCell ref="N115:N117"/>
    <mergeCell ref="O115:O117"/>
    <mergeCell ref="P115:P117"/>
    <mergeCell ref="Q115:Q117"/>
    <mergeCell ref="R115:R117"/>
    <mergeCell ref="S115:S117"/>
    <mergeCell ref="P118:P120"/>
    <mergeCell ref="Q118:Q120"/>
    <mergeCell ref="R118:R120"/>
    <mergeCell ref="S118:S120"/>
    <mergeCell ref="R111:R112"/>
    <mergeCell ref="J118:K120"/>
    <mergeCell ref="L118:L120"/>
    <mergeCell ref="G104:G105"/>
    <mergeCell ref="J111:L111"/>
    <mergeCell ref="J107:L110"/>
    <mergeCell ref="J88:K89"/>
    <mergeCell ref="L88:L89"/>
    <mergeCell ref="J115:K117"/>
    <mergeCell ref="L115:L117"/>
    <mergeCell ref="L113:L114"/>
    <mergeCell ref="A104:A105"/>
    <mergeCell ref="B104:B105"/>
    <mergeCell ref="C101:D101"/>
    <mergeCell ref="C104:C105"/>
    <mergeCell ref="B87:B94"/>
    <mergeCell ref="B54:B57"/>
    <mergeCell ref="B50:B53"/>
    <mergeCell ref="B58:B63"/>
    <mergeCell ref="J90:K92"/>
    <mergeCell ref="E104:E105"/>
    <mergeCell ref="F104:F105"/>
    <mergeCell ref="D104:D105"/>
    <mergeCell ref="A73:A74"/>
    <mergeCell ref="B73:B74"/>
    <mergeCell ref="B82:B83"/>
    <mergeCell ref="B65:B67"/>
    <mergeCell ref="E73:E74"/>
    <mergeCell ref="F73:F74"/>
    <mergeCell ref="C70:D70"/>
    <mergeCell ref="B75:B79"/>
    <mergeCell ref="B84:B86"/>
    <mergeCell ref="B96:B98"/>
    <mergeCell ref="J86:K87"/>
    <mergeCell ref="B45:B49"/>
    <mergeCell ref="B41:B44"/>
    <mergeCell ref="A2:G2"/>
    <mergeCell ref="A4:G4"/>
    <mergeCell ref="C6:D6"/>
    <mergeCell ref="A9:A10"/>
    <mergeCell ref="B9:B10"/>
    <mergeCell ref="E9:E10"/>
    <mergeCell ref="F9:F10"/>
    <mergeCell ref="F39:F40"/>
    <mergeCell ref="E39:E40"/>
    <mergeCell ref="A39:A40"/>
    <mergeCell ref="B39:B40"/>
    <mergeCell ref="C36:D36"/>
    <mergeCell ref="B32:B33"/>
    <mergeCell ref="B21:B23"/>
    <mergeCell ref="B18:B20"/>
    <mergeCell ref="B13:B17"/>
    <mergeCell ref="B11:B12"/>
    <mergeCell ref="B24:B30"/>
  </mergeCells>
  <conditionalFormatting sqref="C135">
    <cfRule type="cellIs" dxfId="5" priority="9" operator="equal">
      <formula>$D$133</formula>
    </cfRule>
  </conditionalFormatting>
  <conditionalFormatting sqref="D144">
    <cfRule type="cellIs" dxfId="4" priority="8" operator="equal">
      <formula>$E$141</formula>
    </cfRule>
  </conditionalFormatting>
  <conditionalFormatting sqref="D145">
    <cfRule type="cellIs" dxfId="3" priority="4" operator="equal">
      <formula>$E$142</formula>
    </cfRule>
    <cfRule type="cellIs" dxfId="2" priority="5" operator="equal">
      <formula>$E$141</formula>
    </cfRule>
  </conditionalFormatting>
  <conditionalFormatting sqref="D146">
    <cfRule type="cellIs" dxfId="1" priority="1" operator="equal">
      <formula>$E$143</formula>
    </cfRule>
    <cfRule type="cellIs" dxfId="0" priority="2" operator="equal">
      <formula>$E$141</formula>
    </cfRule>
  </conditionalFormatting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41DF-7895-4D1C-BF0D-134400716B81}">
  <dimension ref="A1"/>
  <sheetViews>
    <sheetView workbookViewId="0">
      <selection activeCell="E9" sqref="E9"/>
    </sheetView>
  </sheetViews>
  <sheetFormatPr baseColWidth="10"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C926CE-66F2-433F-88A2-ABC4E97E28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- AGOSTO 2023</vt:lpstr>
      <vt:lpstr>Hoja1</vt:lpstr>
      <vt:lpstr>'MAYO - 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Otto Rene  Gonzalez Morales</cp:lastModifiedBy>
  <cp:lastPrinted>2020-10-02T17:00:01Z</cp:lastPrinted>
  <dcterms:created xsi:type="dcterms:W3CDTF">2018-08-30T17:28:14Z</dcterms:created>
  <dcterms:modified xsi:type="dcterms:W3CDTF">2023-10-02T21:07:57Z</dcterms:modified>
</cp:coreProperties>
</file>