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4 Abril 2024\Logistica\Dirección\"/>
    </mc:Choice>
  </mc:AlternateContent>
  <xr:revisionPtr revIDLastSave="0" documentId="13_ncr:1_{3FB4161C-0890-4814-AA61-A94A583100BF}" xr6:coauthVersionLast="36" xr6:coauthVersionMax="36" xr10:uidLastSave="{00000000-0000-0000-0000-000000000000}"/>
  <bookViews>
    <workbookView xWindow="0" yWindow="0" windowWidth="8760" windowHeight="8565" xr2:uid="{00000000-000D-0000-FFFF-FFFF00000000}"/>
  </bookViews>
  <sheets>
    <sheet name="ENERO - ABRIL 2024" sheetId="8" r:id="rId1"/>
  </sheets>
  <definedNames>
    <definedName name="_xlnm.Print_Area" localSheetId="0">'ENERO - ABRIL 2024'!#REF!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6" i="8" l="1"/>
  <c r="E135" i="8"/>
  <c r="E134" i="8"/>
  <c r="C123" i="8"/>
  <c r="C122" i="8"/>
  <c r="C121" i="8"/>
  <c r="C120" i="8"/>
  <c r="C118" i="8"/>
  <c r="C124" i="8" s="1"/>
  <c r="C117" i="8"/>
  <c r="C112" i="8"/>
  <c r="E110" i="8"/>
  <c r="L106" i="8"/>
  <c r="L104" i="8"/>
  <c r="L102" i="8"/>
  <c r="E101" i="8"/>
  <c r="E100" i="8"/>
  <c r="E98" i="8"/>
  <c r="C91" i="8"/>
  <c r="E90" i="8"/>
  <c r="E89" i="8"/>
  <c r="E85" i="8"/>
  <c r="E84" i="8"/>
  <c r="L83" i="8"/>
  <c r="D136" i="8" s="1"/>
  <c r="E83" i="8"/>
  <c r="E82" i="8"/>
  <c r="L81" i="8"/>
  <c r="E81" i="8"/>
  <c r="L79" i="8"/>
  <c r="D134" i="8" s="1"/>
  <c r="E79" i="8"/>
  <c r="E77" i="8"/>
  <c r="A76" i="8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E75" i="8"/>
  <c r="C68" i="8"/>
  <c r="E64" i="8"/>
  <c r="L63" i="8"/>
  <c r="L61" i="8"/>
  <c r="D135" i="8" s="1"/>
  <c r="E61" i="8"/>
  <c r="E60" i="8"/>
  <c r="L59" i="8"/>
  <c r="E58" i="8"/>
  <c r="E56" i="8"/>
  <c r="A56" i="8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E55" i="8"/>
  <c r="A52" i="8"/>
  <c r="C44" i="8"/>
  <c r="D116" i="8" s="1"/>
  <c r="E42" i="8"/>
  <c r="E40" i="8"/>
  <c r="E39" i="8"/>
  <c r="L38" i="8"/>
  <c r="L36" i="8"/>
  <c r="E35" i="8"/>
  <c r="L34" i="8"/>
  <c r="E33" i="8"/>
  <c r="E31" i="8"/>
  <c r="A31" i="8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E30" i="8"/>
</calcChain>
</file>

<file path=xl/sharedStrings.xml><?xml version="1.0" encoding="utf-8"?>
<sst xmlns="http://schemas.openxmlformats.org/spreadsheetml/2006/main" count="394" uniqueCount="89">
  <si>
    <t>Dirección de Logística</t>
  </si>
  <si>
    <t>INSTITUTO NACIONAL DE COMERCIALIZACIÓN AGRÍCOLA  - INDECA -</t>
  </si>
  <si>
    <t>Presupuesto General de Ingresos y Egreso del Estado Año 2024 - Decreto 54-2022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</si>
  <si>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</si>
  <si>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</si>
  <si>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</si>
  <si>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</si>
  <si>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</si>
  <si>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INSTITUTO NACIONAL DE COMERCIALIZACION AGRICOLA</t>
  </si>
  <si>
    <t>-INDECA-</t>
  </si>
  <si>
    <t>ACCIONES RELEVANTES PRIMER CUATRIMESTRE 2024</t>
  </si>
  <si>
    <t>ENERO - ABRIL</t>
  </si>
  <si>
    <t>MES: ENERO - ABRIL 2024</t>
  </si>
  <si>
    <t>Ing. Juan Carlos Urrutia / Lisbeth Perucho</t>
  </si>
  <si>
    <t>20 de mayo del 2024</t>
  </si>
  <si>
    <t>Artículo 20 Transparencia y Eficiencia del Gasto Público</t>
  </si>
  <si>
    <t>Acciones Relevantes</t>
  </si>
  <si>
    <t>Tratamientos preventivos y curativos de los productos almacenados en bodegas</t>
  </si>
  <si>
    <t>MES:</t>
  </si>
  <si>
    <t>No.</t>
  </si>
  <si>
    <t>BODEGA</t>
  </si>
  <si>
    <t>No. DE</t>
  </si>
  <si>
    <t>QUÍMICO</t>
  </si>
  <si>
    <t>CANTIDAD UTILIZADA</t>
  </si>
  <si>
    <t xml:space="preserve">UNIDAD </t>
  </si>
  <si>
    <t>PRODUCTO O AMBIENTE</t>
  </si>
  <si>
    <t>MONITOREO DE CALIDAD FISICA DE LOS ALIMENTOS EN LA RECEPCION, ALMACENAMIENTO Y DESPACHO.</t>
  </si>
  <si>
    <t>APLICACIONES</t>
  </si>
  <si>
    <t>UTILIZADO</t>
  </si>
  <si>
    <t>TRATADO</t>
  </si>
  <si>
    <t>Chimaltenango</t>
  </si>
  <si>
    <t>K-otrine</t>
  </si>
  <si>
    <t>ml.</t>
  </si>
  <si>
    <t>Curativo</t>
  </si>
  <si>
    <t>Aceite Mineral</t>
  </si>
  <si>
    <t>Bodegas</t>
  </si>
  <si>
    <t>Fraijanes</t>
  </si>
  <si>
    <t>Phosamine</t>
  </si>
  <si>
    <t>Pastillas</t>
  </si>
  <si>
    <t>Preventiva/curativa</t>
  </si>
  <si>
    <t>ENERO</t>
  </si>
  <si>
    <t>Ipala</t>
  </si>
  <si>
    <t>Los Amates</t>
  </si>
  <si>
    <t>Quetzaltenango</t>
  </si>
  <si>
    <t>Retalhuleu</t>
  </si>
  <si>
    <t>Tactic</t>
  </si>
  <si>
    <t>Actividad</t>
  </si>
  <si>
    <t>Cantidad</t>
  </si>
  <si>
    <t>----</t>
  </si>
  <si>
    <t>verificacion de los alimentos previo a la recepción</t>
  </si>
  <si>
    <t>Maiz</t>
  </si>
  <si>
    <t>Parasitol</t>
  </si>
  <si>
    <t>monitoreo de calidad fisica de los alimentos</t>
  </si>
  <si>
    <t>k-otrine</t>
  </si>
  <si>
    <t>K-obiol</t>
  </si>
  <si>
    <t>Interior Bodegas</t>
  </si>
  <si>
    <t>Verificacion del alimentos previo al despacho</t>
  </si>
  <si>
    <t>Vapona</t>
  </si>
  <si>
    <t>Ambiente General</t>
  </si>
  <si>
    <t>TOTALES</t>
  </si>
  <si>
    <t>-</t>
  </si>
  <si>
    <t>Curativa</t>
  </si>
  <si>
    <t>Preventiva</t>
  </si>
  <si>
    <t>aceite mineral</t>
  </si>
  <si>
    <t>K-othrine</t>
  </si>
  <si>
    <t>FEBRERO</t>
  </si>
  <si>
    <t>--</t>
  </si>
  <si>
    <t>K-othine</t>
  </si>
  <si>
    <t>ROUNDUP</t>
  </si>
  <si>
    <t>MARZO</t>
  </si>
  <si>
    <t>Preventivo</t>
  </si>
  <si>
    <t>---</t>
  </si>
  <si>
    <t>k-obiol</t>
  </si>
  <si>
    <t>Totem</t>
  </si>
  <si>
    <t>Roundup</t>
  </si>
  <si>
    <t>pastilla</t>
  </si>
  <si>
    <t>No. DE APLICACIONES</t>
  </si>
  <si>
    <t>QUÍMICO UTILIZADO</t>
  </si>
  <si>
    <t>PRODUCTO O AMBIENTE TRATADO</t>
  </si>
  <si>
    <t>ABRIL</t>
  </si>
  <si>
    <t xml:space="preserve">Aquafog </t>
  </si>
  <si>
    <t>Roundp</t>
  </si>
  <si>
    <t>Arroz</t>
  </si>
  <si>
    <t>RESUMEN</t>
  </si>
  <si>
    <t>ENERO - ABRIL 2024</t>
  </si>
  <si>
    <t>Bodega</t>
  </si>
  <si>
    <t>No. De aplicaciónes</t>
  </si>
  <si>
    <t xml:space="preserve">Retalhuleu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</si>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</sst>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name val="Tahoma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rgb="FFFF0000"/>
      <name val="Tahoma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 style="double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theme="4"/>
      </left>
      <right/>
      <top style="double">
        <color theme="4"/>
      </top>
      <bottom/>
      <diagonal/>
    </border>
    <border>
      <left style="double">
        <color theme="4"/>
      </left>
      <right/>
      <top/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 style="double">
        <color theme="4"/>
      </right>
      <top/>
      <bottom/>
      <diagonal/>
    </border>
    <border>
      <left style="double">
        <color theme="4"/>
      </left>
      <right style="double">
        <color theme="4"/>
      </right>
      <top/>
      <bottom style="double">
        <color theme="4"/>
      </bottom>
      <diagonal/>
    </border>
    <border>
      <left/>
      <right/>
      <top/>
      <bottom style="thin">
        <color theme="4"/>
      </bottom>
      <diagonal/>
    </border>
    <border>
      <left style="double">
        <color theme="4"/>
      </left>
      <right/>
      <top/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/>
      <top style="thin">
        <color theme="4"/>
      </top>
      <bottom style="double">
        <color theme="4"/>
      </bottom>
      <diagonal/>
    </border>
    <border>
      <left/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 style="double">
        <color theme="4"/>
      </right>
      <top style="thin">
        <color theme="4"/>
      </top>
      <bottom style="double">
        <color theme="4"/>
      </bottom>
      <diagonal/>
    </border>
    <border>
      <left/>
      <right style="double">
        <color theme="4"/>
      </right>
      <top/>
      <bottom/>
      <diagonal/>
    </border>
  </borders>
  <cellStyleXfs count="3">
    <xf numFmtId="0" fontId="0" fillId="0" borderId="0"/>
    <xf numFmtId="0" fontId="1" fillId="0" borderId="9" applyNumberFormat="0" applyFill="0" applyAlignment="0" applyProtection="0"/>
    <xf numFmtId="0" fontId="6" fillId="2" borderId="0" applyNumberFormat="0" applyBorder="0" applyAlignment="0" applyProtection="0"/>
  </cellStyleXfs>
  <cellXfs count="17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4" xfId="0" applyBorder="1"/>
    <xf numFmtId="0" fontId="4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quotePrefix="1" applyFont="1" applyAlignment="1">
      <alignment horizontal="center"/>
    </xf>
    <xf numFmtId="0" fontId="8" fillId="0" borderId="0" xfId="0" applyFont="1"/>
    <xf numFmtId="0" fontId="9" fillId="0" borderId="0" xfId="0" applyFont="1"/>
    <xf numFmtId="0" fontId="11" fillId="4" borderId="9" xfId="1" applyFont="1" applyFill="1" applyAlignment="1">
      <alignment horizontal="center"/>
    </xf>
    <xf numFmtId="0" fontId="10" fillId="4" borderId="9" xfId="1" applyFont="1" applyFill="1" applyAlignment="1">
      <alignment horizontal="center"/>
    </xf>
    <xf numFmtId="0" fontId="11" fillId="0" borderId="9" xfId="1" applyFont="1"/>
    <xf numFmtId="0" fontId="10" fillId="0" borderId="9" xfId="1" applyFont="1" applyAlignment="1">
      <alignment horizontal="right"/>
    </xf>
    <xf numFmtId="0" fontId="10" fillId="0" borderId="9" xfId="1" applyFont="1"/>
    <xf numFmtId="0" fontId="10" fillId="3" borderId="10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/>
    </xf>
    <xf numFmtId="0" fontId="8" fillId="0" borderId="9" xfId="1" applyFont="1" applyFill="1" applyAlignment="1">
      <alignment horizontal="center"/>
    </xf>
    <xf numFmtId="0" fontId="8" fillId="0" borderId="9" xfId="1" applyFont="1" applyFill="1" applyAlignment="1">
      <alignment horizontal="center" vertical="center"/>
    </xf>
    <xf numFmtId="3" fontId="8" fillId="0" borderId="9" xfId="1" applyNumberFormat="1" applyFont="1" applyFill="1" applyAlignment="1">
      <alignment horizontal="center"/>
    </xf>
    <xf numFmtId="0" fontId="0" fillId="0" borderId="0" xfId="0" applyBorder="1"/>
    <xf numFmtId="0" fontId="9" fillId="0" borderId="9" xfId="1" applyFont="1" applyFill="1" applyAlignment="1">
      <alignment horizontal="center" vertical="center"/>
    </xf>
    <xf numFmtId="0" fontId="9" fillId="0" borderId="9" xfId="1" applyFont="1" applyFill="1" applyAlignment="1">
      <alignment horizontal="center"/>
    </xf>
    <xf numFmtId="0" fontId="10" fillId="4" borderId="11" xfId="0" applyFont="1" applyFill="1" applyBorder="1" applyAlignment="1">
      <alignment horizontal="center" wrapText="1"/>
    </xf>
    <xf numFmtId="0" fontId="9" fillId="0" borderId="13" xfId="1" applyFont="1" applyFill="1" applyBorder="1" applyAlignment="1">
      <alignment horizontal="center" vertical="center"/>
    </xf>
    <xf numFmtId="0" fontId="9" fillId="0" borderId="9" xfId="1" quotePrefix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0" fillId="3" borderId="9" xfId="1" applyFont="1" applyFill="1" applyAlignment="1">
      <alignment horizontal="center"/>
    </xf>
    <xf numFmtId="4" fontId="10" fillId="3" borderId="9" xfId="1" applyNumberFormat="1" applyFont="1" applyFill="1" applyAlignment="1">
      <alignment horizontal="center"/>
    </xf>
    <xf numFmtId="0" fontId="10" fillId="3" borderId="13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9" fillId="0" borderId="9" xfId="1" applyFont="1" applyFill="1" applyAlignment="1">
      <alignment horizontal="center" vertical="center" wrapText="1"/>
    </xf>
    <xf numFmtId="0" fontId="11" fillId="0" borderId="9" xfId="1" applyFont="1" applyFill="1" applyAlignment="1">
      <alignment horizontal="center" vertical="center"/>
    </xf>
    <xf numFmtId="0" fontId="8" fillId="0" borderId="9" xfId="1" quotePrefix="1" applyFont="1" applyFill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/>
    </xf>
    <xf numFmtId="0" fontId="8" fillId="0" borderId="9" xfId="1" quotePrefix="1" applyFont="1" applyFill="1" applyAlignment="1">
      <alignment horizontal="center"/>
    </xf>
    <xf numFmtId="0" fontId="11" fillId="3" borderId="9" xfId="1" applyFont="1" applyFill="1" applyAlignment="1">
      <alignment horizontal="center"/>
    </xf>
    <xf numFmtId="4" fontId="11" fillId="3" borderId="9" xfId="1" applyNumberFormat="1" applyFont="1" applyFill="1" applyAlignment="1">
      <alignment horizontal="center"/>
    </xf>
    <xf numFmtId="0" fontId="15" fillId="0" borderId="0" xfId="0" applyFont="1"/>
    <xf numFmtId="0" fontId="11" fillId="0" borderId="9" xfId="1" applyFont="1" applyAlignment="1">
      <alignment horizontal="right"/>
    </xf>
    <xf numFmtId="0" fontId="11" fillId="3" borderId="10" xfId="1" applyFont="1" applyFill="1" applyBorder="1" applyAlignment="1">
      <alignment horizontal="center" vertical="center"/>
    </xf>
    <xf numFmtId="0" fontId="11" fillId="3" borderId="10" xfId="1" applyFont="1" applyFill="1" applyBorder="1" applyAlignment="1">
      <alignment horizontal="center" vertical="center" wrapText="1"/>
    </xf>
    <xf numFmtId="0" fontId="11" fillId="3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 wrapText="1"/>
    </xf>
    <xf numFmtId="0" fontId="8" fillId="0" borderId="9" xfId="1" applyFont="1" applyFill="1" applyAlignment="1">
      <alignment horizontal="center" wrapText="1"/>
    </xf>
    <xf numFmtId="0" fontId="11" fillId="0" borderId="15" xfId="1" applyFont="1" applyBorder="1"/>
    <xf numFmtId="0" fontId="8" fillId="0" borderId="14" xfId="1" applyFont="1" applyFill="1" applyBorder="1" applyAlignment="1">
      <alignment horizontal="center"/>
    </xf>
    <xf numFmtId="0" fontId="8" fillId="0" borderId="18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9" xfId="1" applyFont="1" applyFill="1" applyBorder="1" applyAlignment="1">
      <alignment horizontal="center"/>
    </xf>
    <xf numFmtId="3" fontId="8" fillId="0" borderId="15" xfId="1" applyNumberFormat="1" applyFont="1" applyFill="1" applyBorder="1" applyAlignment="1">
      <alignment horizontal="center"/>
    </xf>
    <xf numFmtId="0" fontId="8" fillId="0" borderId="15" xfId="1" applyFont="1" applyFill="1" applyBorder="1" applyAlignment="1">
      <alignment horizontal="center" wrapText="1"/>
    </xf>
    <xf numFmtId="0" fontId="8" fillId="0" borderId="15" xfId="1" quotePrefix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1" fillId="3" borderId="15" xfId="1" applyFont="1" applyFill="1" applyBorder="1" applyAlignment="1">
      <alignment horizontal="center"/>
    </xf>
    <xf numFmtId="4" fontId="11" fillId="3" borderId="15" xfId="1" applyNumberFormat="1" applyFont="1" applyFill="1" applyBorder="1" applyAlignment="1">
      <alignment horizontal="center"/>
    </xf>
    <xf numFmtId="0" fontId="11" fillId="3" borderId="14" xfId="1" applyFont="1" applyFill="1" applyBorder="1" applyAlignment="1">
      <alignment horizontal="center"/>
    </xf>
    <xf numFmtId="0" fontId="11" fillId="3" borderId="15" xfId="1" applyFont="1" applyFill="1" applyBorder="1" applyAlignment="1">
      <alignment horizontal="center"/>
    </xf>
    <xf numFmtId="0" fontId="0" fillId="0" borderId="11" xfId="0" quotePrefix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wrapText="1"/>
    </xf>
    <xf numFmtId="0" fontId="10" fillId="4" borderId="15" xfId="0" applyFont="1" applyFill="1" applyBorder="1" applyAlignment="1">
      <alignment horizontal="center" wrapText="1"/>
    </xf>
    <xf numFmtId="0" fontId="10" fillId="4" borderId="1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1" fillId="3" borderId="11" xfId="1" applyFont="1" applyFill="1" applyBorder="1" applyAlignment="1">
      <alignment horizontal="center" vertical="center" wrapText="1"/>
    </xf>
    <xf numFmtId="0" fontId="11" fillId="3" borderId="27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/>
    </xf>
    <xf numFmtId="0" fontId="11" fillId="3" borderId="27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horizontal="center" vertical="center" wrapText="1"/>
    </xf>
    <xf numFmtId="0" fontId="11" fillId="3" borderId="21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/>
    </xf>
    <xf numFmtId="0" fontId="11" fillId="3" borderId="14" xfId="1" applyFont="1" applyFill="1" applyBorder="1" applyAlignment="1">
      <alignment horizontal="center" vertical="center"/>
    </xf>
    <xf numFmtId="0" fontId="11" fillId="3" borderId="25" xfId="1" applyFont="1" applyFill="1" applyBorder="1" applyAlignment="1">
      <alignment horizontal="center" vertical="center"/>
    </xf>
    <xf numFmtId="0" fontId="11" fillId="3" borderId="15" xfId="1" applyFont="1" applyFill="1" applyBorder="1" applyAlignment="1">
      <alignment horizontal="center" vertical="center"/>
    </xf>
    <xf numFmtId="0" fontId="11" fillId="3" borderId="9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1" fillId="3" borderId="9" xfId="1" applyFont="1" applyFill="1" applyAlignment="1">
      <alignment horizontal="center"/>
    </xf>
    <xf numFmtId="0" fontId="11" fillId="3" borderId="9" xfId="1" applyFont="1" applyFill="1" applyAlignment="1">
      <alignment horizontal="center" vertical="center" wrapText="1"/>
    </xf>
    <xf numFmtId="0" fontId="11" fillId="3" borderId="9" xfId="1" applyFont="1" applyFill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0" fillId="3" borderId="9" xfId="1" applyFont="1" applyFill="1" applyAlignment="1">
      <alignment horizontal="center" vertical="center"/>
    </xf>
    <xf numFmtId="0" fontId="10" fillId="3" borderId="9" xfId="1" applyFont="1" applyFill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10" fillId="3" borderId="9" xfId="1" applyFont="1" applyFill="1" applyAlignment="1">
      <alignment horizontal="center"/>
    </xf>
    <xf numFmtId="0" fontId="9" fillId="0" borderId="13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7" fillId="2" borderId="0" xfId="2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3" xfId="0" applyBorder="1"/>
    <xf numFmtId="0" fontId="10" fillId="4" borderId="17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/>
    </xf>
    <xf numFmtId="0" fontId="0" fillId="0" borderId="0" xfId="0" applyAlignment="1"/>
    <xf numFmtId="0" fontId="10" fillId="4" borderId="18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10" fillId="4" borderId="26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1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1" xfId="0" applyFont="1" applyBorder="1"/>
    <xf numFmtId="0" fontId="9" fillId="0" borderId="11" xfId="0" applyFont="1" applyBorder="1"/>
    <xf numFmtId="0" fontId="9" fillId="0" borderId="1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20" xfId="0" applyFont="1" applyBorder="1"/>
    <xf numFmtId="0" fontId="9" fillId="0" borderId="20" xfId="0" applyFont="1" applyBorder="1"/>
    <xf numFmtId="0" fontId="9" fillId="0" borderId="28" xfId="0" applyFont="1" applyBorder="1" applyAlignment="1">
      <alignment horizontal="center"/>
    </xf>
    <xf numFmtId="0" fontId="8" fillId="0" borderId="19" xfId="0" applyFont="1" applyBorder="1"/>
    <xf numFmtId="0" fontId="9" fillId="0" borderId="19" xfId="0" applyFont="1" applyBorder="1"/>
    <xf numFmtId="0" fontId="9" fillId="0" borderId="24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21" xfId="0" applyFont="1" applyBorder="1"/>
    <xf numFmtId="0" fontId="9" fillId="0" borderId="26" xfId="0" applyFont="1" applyBorder="1" applyAlignment="1">
      <alignment horizontal="center"/>
    </xf>
    <xf numFmtId="0" fontId="8" fillId="0" borderId="21" xfId="0" applyFont="1" applyBorder="1"/>
    <xf numFmtId="0" fontId="10" fillId="0" borderId="14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0" fillId="0" borderId="11" xfId="0" applyFont="1" applyBorder="1" applyAlignment="1">
      <alignment horizontal="center"/>
    </xf>
    <xf numFmtId="0" fontId="10" fillId="4" borderId="11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wrapText="1"/>
    </xf>
    <xf numFmtId="0" fontId="10" fillId="4" borderId="11" xfId="0" applyFont="1" applyFill="1" applyBorder="1" applyAlignment="1">
      <alignment horizontal="left" wrapText="1"/>
    </xf>
    <xf numFmtId="0" fontId="16" fillId="0" borderId="0" xfId="0" applyFont="1"/>
    <xf numFmtId="0" fontId="10" fillId="4" borderId="11" xfId="0" applyFont="1" applyFill="1" applyBorder="1" applyAlignment="1">
      <alignment horizontal="left" vertical="center" wrapText="1"/>
    </xf>
    <xf numFmtId="17" fontId="10" fillId="3" borderId="9" xfId="1" applyNumberFormat="1" applyFont="1" applyFill="1" applyAlignment="1">
      <alignment horizontal="center"/>
    </xf>
    <xf numFmtId="17" fontId="11" fillId="3" borderId="9" xfId="1" applyNumberFormat="1" applyFont="1" applyFill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</cellXfs>
  <cellStyles count="3">
    <cellStyle name="Énfasis1" xfId="2" builtinId="29"/>
    <cellStyle name="Normal" xfId="0" builtinId="0"/>
    <cellStyle name="Total" xfId="1" builtinId="25"/>
  </cellStyles>
  <dxfs count="4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4</xdr:row>
      <xdr:rowOff>0</xdr:rowOff>
    </xdr:from>
    <xdr:to>
      <xdr:col>1</xdr:col>
      <xdr:colOff>1104900</xdr:colOff>
      <xdr:row>9</xdr:row>
      <xdr:rowOff>19050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0FBDD778-7CC3-4D0C-868C-E4B04D064292}"/>
            </a:ext>
          </a:extLst>
        </xdr:cNvPr>
        <xdr:cNvSpPr/>
      </xdr:nvSpPr>
      <xdr:spPr>
        <a:xfrm>
          <a:off x="323849" y="962025"/>
          <a:ext cx="914401" cy="97155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7"/>
  <sheetViews>
    <sheetView showGridLines="0" tabSelected="1" topLeftCell="A112" zoomScaleNormal="100" workbookViewId="0">
      <selection activeCell="I16" sqref="I16"/>
    </sheetView>
  </sheetViews>
  <sheetFormatPr baseColWidth="10" defaultRowHeight="14.25" x14ac:dyDescent="0.2"/>
  <cols>
    <col min="1" max="1" width="2.875" style="1" customWidth="1"/>
    <col min="2" max="2" width="16.625" customWidth="1"/>
    <col min="3" max="3" width="31.875" customWidth="1"/>
    <col min="4" max="4" width="16.25" customWidth="1"/>
    <col min="5" max="5" width="36.75" customWidth="1"/>
    <col min="7" max="7" width="34.25" bestFit="1" customWidth="1"/>
    <col min="8" max="8" width="4.625" customWidth="1"/>
    <col min="9" max="9" width="4" customWidth="1"/>
  </cols>
  <sheetData>
    <row r="1" spans="1:5" ht="15" thickBot="1" x14ac:dyDescent="0.25">
      <c r="A1"/>
      <c r="D1" s="2"/>
      <c r="E1" s="2"/>
    </row>
    <row r="2" spans="1:5" x14ac:dyDescent="0.2">
      <c r="A2"/>
      <c r="B2" s="124" t="s">
        <v>1</v>
      </c>
      <c r="C2" s="125"/>
      <c r="D2" s="125"/>
      <c r="E2" s="126"/>
    </row>
    <row r="3" spans="1:5" ht="15" x14ac:dyDescent="0.25">
      <c r="A3"/>
      <c r="B3" s="127" t="s">
        <v>2</v>
      </c>
      <c r="C3" s="128"/>
      <c r="D3" s="128"/>
      <c r="E3" s="129"/>
    </row>
    <row r="4" spans="1:5" ht="15" x14ac:dyDescent="0.25">
      <c r="A4"/>
      <c r="B4" s="127" t="s">
        <v>12</v>
      </c>
      <c r="C4" s="128"/>
      <c r="D4" s="128"/>
      <c r="E4" s="129"/>
    </row>
    <row r="5" spans="1:5" ht="15" x14ac:dyDescent="0.25">
      <c r="A5"/>
      <c r="B5" s="3"/>
      <c r="C5" s="4"/>
      <c r="D5" s="1"/>
      <c r="E5" s="5"/>
    </row>
    <row r="6" spans="1:5" ht="15" x14ac:dyDescent="0.25">
      <c r="A6"/>
      <c r="B6" s="3"/>
      <c r="C6" s="4"/>
      <c r="D6" s="1"/>
      <c r="E6" s="5"/>
    </row>
    <row r="7" spans="1:5" ht="15" x14ac:dyDescent="0.25">
      <c r="A7"/>
      <c r="B7" s="3"/>
      <c r="C7" s="4" t="s">
        <v>3</v>
      </c>
      <c r="D7" s="1" t="s">
        <v>0</v>
      </c>
      <c r="E7" s="5"/>
    </row>
    <row r="8" spans="1:5" ht="15" x14ac:dyDescent="0.25">
      <c r="A8"/>
      <c r="B8" s="3"/>
      <c r="C8" s="4" t="s">
        <v>4</v>
      </c>
      <c r="D8" s="1" t="s">
        <v>0</v>
      </c>
      <c r="E8" s="5"/>
    </row>
    <row r="9" spans="1:5" ht="15" x14ac:dyDescent="0.25">
      <c r="A9"/>
      <c r="B9" s="3"/>
      <c r="C9" s="4" t="s">
        <v>5</v>
      </c>
      <c r="D9" s="1" t="s">
        <v>13</v>
      </c>
      <c r="E9" s="5"/>
    </row>
    <row r="10" spans="1:5" ht="15" x14ac:dyDescent="0.25">
      <c r="A10"/>
      <c r="B10" s="3"/>
      <c r="C10" s="4" t="s">
        <v>6</v>
      </c>
      <c r="D10" s="1" t="s">
        <v>14</v>
      </c>
      <c r="E10" s="5"/>
    </row>
    <row r="11" spans="1:5" ht="15" x14ac:dyDescent="0.25">
      <c r="A11"/>
      <c r="B11" s="3"/>
      <c r="C11" s="4" t="s">
        <v>7</v>
      </c>
      <c r="D11" s="1" t="s">
        <v>15</v>
      </c>
      <c r="E11" s="5"/>
    </row>
    <row r="12" spans="1:5" ht="15" thickBot="1" x14ac:dyDescent="0.25">
      <c r="A12"/>
      <c r="B12" s="6"/>
      <c r="C12" s="7"/>
      <c r="D12" s="7" t="s">
        <v>16</v>
      </c>
      <c r="E12" s="8"/>
    </row>
    <row r="13" spans="1:5" x14ac:dyDescent="0.2">
      <c r="A13"/>
      <c r="D13" s="2"/>
      <c r="E13" s="2"/>
    </row>
    <row r="14" spans="1:5" x14ac:dyDescent="0.2">
      <c r="A14"/>
    </row>
    <row r="15" spans="1:5" ht="15" x14ac:dyDescent="0.25">
      <c r="A15"/>
      <c r="B15" s="130" t="s">
        <v>8</v>
      </c>
      <c r="C15" s="130"/>
      <c r="D15" s="130"/>
      <c r="E15" s="130"/>
    </row>
    <row r="16" spans="1:5" ht="21" x14ac:dyDescent="0.35">
      <c r="A16"/>
      <c r="B16" s="131" t="s">
        <v>9</v>
      </c>
      <c r="C16" s="131"/>
      <c r="D16" s="131"/>
      <c r="E16" s="131"/>
    </row>
    <row r="17" spans="1:19" ht="15" x14ac:dyDescent="0.25">
      <c r="A17"/>
      <c r="B17" s="9"/>
      <c r="C17" s="9"/>
      <c r="D17" s="9"/>
    </row>
    <row r="18" spans="1:19" ht="21" x14ac:dyDescent="0.35">
      <c r="A18"/>
      <c r="B18" s="132" t="s">
        <v>10</v>
      </c>
      <c r="C18" s="132"/>
      <c r="D18" s="132"/>
      <c r="E18" s="132"/>
    </row>
    <row r="19" spans="1:19" ht="21" x14ac:dyDescent="0.35">
      <c r="A19"/>
      <c r="B19" s="123" t="s">
        <v>11</v>
      </c>
      <c r="C19" s="123"/>
      <c r="D19" s="123"/>
      <c r="E19" s="123"/>
    </row>
    <row r="21" spans="1:19" ht="14.25" customHeight="1" x14ac:dyDescent="0.2">
      <c r="A21" s="122" t="s">
        <v>0</v>
      </c>
      <c r="B21" s="122"/>
      <c r="C21" s="122"/>
      <c r="D21" s="122"/>
      <c r="E21" s="122"/>
      <c r="F21" s="122"/>
      <c r="G21" s="122"/>
    </row>
    <row r="22" spans="1:19" x14ac:dyDescent="0.2">
      <c r="A22" s="10"/>
      <c r="B22" s="11"/>
      <c r="C22" s="11"/>
      <c r="D22" s="11"/>
      <c r="E22" s="11"/>
      <c r="F22" s="11"/>
      <c r="G22" s="11"/>
    </row>
    <row r="23" spans="1:19" ht="15" thickBot="1" x14ac:dyDescent="0.25">
      <c r="A23" s="119" t="s">
        <v>17</v>
      </c>
      <c r="B23" s="119"/>
      <c r="C23" s="119"/>
      <c r="D23" s="119"/>
      <c r="E23" s="119"/>
      <c r="F23" s="119"/>
      <c r="G23" s="119"/>
    </row>
    <row r="24" spans="1:19" ht="15.75" thickTop="1" thickBot="1" x14ac:dyDescent="0.25">
      <c r="A24" s="12"/>
      <c r="B24" s="13"/>
      <c r="C24" s="13"/>
      <c r="D24" s="13"/>
      <c r="E24" s="13"/>
      <c r="F24" s="13"/>
      <c r="G24" s="13"/>
    </row>
    <row r="25" spans="1:19" ht="15.75" thickTop="1" thickBot="1" x14ac:dyDescent="0.25">
      <c r="A25" s="14"/>
      <c r="B25" s="15" t="s">
        <v>18</v>
      </c>
      <c r="C25" s="169">
        <v>45292</v>
      </c>
      <c r="D25" s="119"/>
      <c r="E25" s="16"/>
      <c r="F25" s="16"/>
      <c r="G25" s="16"/>
    </row>
    <row r="26" spans="1:19" ht="15.75" thickTop="1" thickBot="1" x14ac:dyDescent="0.25">
      <c r="A26" s="14"/>
      <c r="B26" s="16"/>
      <c r="C26" s="16"/>
      <c r="D26" s="16"/>
      <c r="E26" s="16"/>
      <c r="F26" s="16"/>
      <c r="G26" s="16"/>
    </row>
    <row r="27" spans="1:19" ht="15.75" thickTop="1" thickBot="1" x14ac:dyDescent="0.25">
      <c r="A27" s="14"/>
      <c r="B27" s="16"/>
      <c r="C27" s="16"/>
      <c r="D27" s="16"/>
      <c r="E27" s="16"/>
      <c r="F27" s="16"/>
      <c r="G27" s="16"/>
    </row>
    <row r="28" spans="1:19" ht="16.5" customHeight="1" thickTop="1" thickBot="1" x14ac:dyDescent="0.25">
      <c r="A28" s="104" t="s">
        <v>19</v>
      </c>
      <c r="B28" s="114" t="s">
        <v>20</v>
      </c>
      <c r="C28" s="17" t="s">
        <v>21</v>
      </c>
      <c r="D28" s="18" t="s">
        <v>22</v>
      </c>
      <c r="E28" s="115" t="s">
        <v>23</v>
      </c>
      <c r="F28" s="114" t="s">
        <v>24</v>
      </c>
      <c r="G28" s="17" t="s">
        <v>25</v>
      </c>
      <c r="J28" s="72" t="s">
        <v>26</v>
      </c>
      <c r="K28" s="72"/>
      <c r="L28" s="72"/>
    </row>
    <row r="29" spans="1:19" ht="16.5" customHeight="1" thickTop="1" thickBot="1" x14ac:dyDescent="0.25">
      <c r="A29" s="104"/>
      <c r="B29" s="114"/>
      <c r="C29" s="20" t="s">
        <v>27</v>
      </c>
      <c r="D29" s="20" t="s">
        <v>28</v>
      </c>
      <c r="E29" s="115"/>
      <c r="F29" s="114"/>
      <c r="G29" s="20" t="s">
        <v>29</v>
      </c>
      <c r="J29" s="72"/>
      <c r="K29" s="72"/>
      <c r="L29" s="72"/>
    </row>
    <row r="30" spans="1:19" ht="18.75" customHeight="1" thickTop="1" thickBot="1" x14ac:dyDescent="0.25">
      <c r="A30" s="21">
        <v>1</v>
      </c>
      <c r="B30" s="116" t="s">
        <v>30</v>
      </c>
      <c r="C30" s="22">
        <v>2</v>
      </c>
      <c r="D30" s="21" t="s">
        <v>31</v>
      </c>
      <c r="E30" s="23">
        <f>300+300</f>
        <v>600</v>
      </c>
      <c r="F30" s="21" t="s">
        <v>32</v>
      </c>
      <c r="G30" s="21" t="s">
        <v>33</v>
      </c>
      <c r="H30" s="24"/>
      <c r="J30" s="72"/>
      <c r="K30" s="72"/>
      <c r="L30" s="72"/>
    </row>
    <row r="31" spans="1:19" ht="18.75" customHeight="1" thickTop="1" thickBot="1" x14ac:dyDescent="0.25">
      <c r="A31" s="21">
        <f>+A30+1</f>
        <v>2</v>
      </c>
      <c r="B31" s="118"/>
      <c r="C31" s="22">
        <v>2</v>
      </c>
      <c r="D31" s="21" t="s">
        <v>34</v>
      </c>
      <c r="E31" s="23">
        <f>3000+3000</f>
        <v>6000</v>
      </c>
      <c r="F31" s="21" t="s">
        <v>32</v>
      </c>
      <c r="G31" s="21" t="s">
        <v>33</v>
      </c>
      <c r="H31" s="24"/>
      <c r="J31" s="72"/>
      <c r="K31" s="72"/>
      <c r="L31" s="72"/>
      <c r="M31" s="79" t="s">
        <v>35</v>
      </c>
      <c r="N31" s="80"/>
      <c r="O31" s="80"/>
      <c r="P31" s="80"/>
      <c r="Q31" s="80"/>
      <c r="R31" s="80"/>
      <c r="S31" s="81"/>
    </row>
    <row r="32" spans="1:19" ht="18.75" customHeight="1" thickTop="1" thickBot="1" x14ac:dyDescent="0.25">
      <c r="A32" s="21">
        <f>+A31+1</f>
        <v>3</v>
      </c>
      <c r="B32" s="120" t="s">
        <v>36</v>
      </c>
      <c r="C32" s="25">
        <v>1</v>
      </c>
      <c r="D32" s="26" t="s">
        <v>37</v>
      </c>
      <c r="E32" s="26">
        <v>313</v>
      </c>
      <c r="F32" s="26" t="s">
        <v>38</v>
      </c>
      <c r="G32" s="26" t="s">
        <v>39</v>
      </c>
      <c r="H32" s="24"/>
      <c r="J32" s="85" t="s">
        <v>40</v>
      </c>
      <c r="K32" s="85"/>
      <c r="L32" s="85"/>
      <c r="M32" s="105" t="s">
        <v>30</v>
      </c>
      <c r="N32" s="107" t="s">
        <v>36</v>
      </c>
      <c r="O32" s="107" t="s">
        <v>41</v>
      </c>
      <c r="P32" s="107" t="s">
        <v>42</v>
      </c>
      <c r="Q32" s="109" t="s">
        <v>43</v>
      </c>
      <c r="R32" s="107" t="s">
        <v>44</v>
      </c>
      <c r="S32" s="107" t="s">
        <v>45</v>
      </c>
    </row>
    <row r="33" spans="1:19" ht="15.75" thickTop="1" thickBot="1" x14ac:dyDescent="0.25">
      <c r="A33" s="21">
        <f t="shared" ref="A33:A43" si="0">+A32+1</f>
        <v>4</v>
      </c>
      <c r="B33" s="121"/>
      <c r="C33" s="25">
        <v>4</v>
      </c>
      <c r="D33" s="26" t="s">
        <v>31</v>
      </c>
      <c r="E33" s="26">
        <f>240+240+240+320</f>
        <v>1040</v>
      </c>
      <c r="F33" s="26" t="s">
        <v>32</v>
      </c>
      <c r="G33" s="26" t="s">
        <v>39</v>
      </c>
      <c r="J33" s="85" t="s">
        <v>46</v>
      </c>
      <c r="K33" s="85"/>
      <c r="L33" s="27" t="s">
        <v>47</v>
      </c>
      <c r="M33" s="111"/>
      <c r="N33" s="112"/>
      <c r="O33" s="112"/>
      <c r="P33" s="112"/>
      <c r="Q33" s="113"/>
      <c r="R33" s="112"/>
      <c r="S33" s="112"/>
    </row>
    <row r="34" spans="1:19" ht="16.5" customHeight="1" thickTop="1" thickBot="1" x14ac:dyDescent="0.25">
      <c r="A34" s="21">
        <f t="shared" si="0"/>
        <v>5</v>
      </c>
      <c r="B34" s="28" t="s">
        <v>41</v>
      </c>
      <c r="C34" s="29" t="s">
        <v>48</v>
      </c>
      <c r="D34" s="29" t="s">
        <v>48</v>
      </c>
      <c r="E34" s="29" t="s">
        <v>48</v>
      </c>
      <c r="F34" s="29" t="s">
        <v>48</v>
      </c>
      <c r="G34" s="29" t="s">
        <v>48</v>
      </c>
      <c r="J34" s="85" t="s">
        <v>49</v>
      </c>
      <c r="K34" s="85"/>
      <c r="L34" s="72">
        <f>SUM(M34:S35)</f>
        <v>0</v>
      </c>
      <c r="M34" s="68">
        <v>0</v>
      </c>
      <c r="N34" s="68">
        <v>0</v>
      </c>
      <c r="O34" s="68">
        <v>0</v>
      </c>
      <c r="P34" s="68">
        <v>0</v>
      </c>
      <c r="Q34" s="68">
        <v>0</v>
      </c>
      <c r="R34" s="68">
        <v>0</v>
      </c>
      <c r="S34" s="68">
        <v>0</v>
      </c>
    </row>
    <row r="35" spans="1:19" ht="15.75" customHeight="1" thickTop="1" thickBot="1" x14ac:dyDescent="0.25">
      <c r="A35" s="21">
        <f t="shared" si="0"/>
        <v>6</v>
      </c>
      <c r="B35" s="116" t="s">
        <v>42</v>
      </c>
      <c r="C35" s="25">
        <v>7</v>
      </c>
      <c r="D35" s="26" t="s">
        <v>37</v>
      </c>
      <c r="E35" s="26">
        <f>120+120+120+78+120+120+120</f>
        <v>798</v>
      </c>
      <c r="F35" s="26" t="s">
        <v>32</v>
      </c>
      <c r="G35" s="26" t="s">
        <v>50</v>
      </c>
      <c r="J35" s="85"/>
      <c r="K35" s="85"/>
      <c r="L35" s="72"/>
      <c r="M35" s="68"/>
      <c r="N35" s="68"/>
      <c r="O35" s="68"/>
      <c r="P35" s="68"/>
      <c r="Q35" s="68"/>
      <c r="R35" s="68"/>
      <c r="S35" s="68"/>
    </row>
    <row r="36" spans="1:19" ht="16.5" customHeight="1" thickTop="1" thickBot="1" x14ac:dyDescent="0.25">
      <c r="A36" s="21">
        <f t="shared" si="0"/>
        <v>7</v>
      </c>
      <c r="B36" s="117"/>
      <c r="C36" s="25">
        <v>1</v>
      </c>
      <c r="D36" s="26" t="s">
        <v>51</v>
      </c>
      <c r="E36" s="26">
        <v>72</v>
      </c>
      <c r="F36" s="26" t="s">
        <v>32</v>
      </c>
      <c r="G36" s="26"/>
      <c r="J36" s="72" t="s">
        <v>52</v>
      </c>
      <c r="K36" s="72"/>
      <c r="L36" s="72">
        <f>SUM(M36:S37)</f>
        <v>36</v>
      </c>
      <c r="M36" s="68">
        <v>2</v>
      </c>
      <c r="N36" s="68">
        <v>21</v>
      </c>
      <c r="O36" s="68">
        <v>0</v>
      </c>
      <c r="P36" s="68">
        <v>5</v>
      </c>
      <c r="Q36" s="68">
        <v>2</v>
      </c>
      <c r="R36" s="68">
        <v>4</v>
      </c>
      <c r="S36" s="68">
        <v>2</v>
      </c>
    </row>
    <row r="37" spans="1:19" ht="15.75" customHeight="1" thickTop="1" thickBot="1" x14ac:dyDescent="0.25">
      <c r="A37" s="21">
        <f t="shared" si="0"/>
        <v>8</v>
      </c>
      <c r="B37" s="117"/>
      <c r="C37" s="25">
        <v>1</v>
      </c>
      <c r="D37" s="26" t="s">
        <v>53</v>
      </c>
      <c r="E37" s="26">
        <v>180</v>
      </c>
      <c r="F37" s="26" t="s">
        <v>32</v>
      </c>
      <c r="G37" s="26"/>
      <c r="J37" s="72"/>
      <c r="K37" s="72"/>
      <c r="L37" s="72"/>
      <c r="M37" s="68"/>
      <c r="N37" s="68"/>
      <c r="O37" s="68"/>
      <c r="P37" s="68"/>
      <c r="Q37" s="68"/>
      <c r="R37" s="68"/>
      <c r="S37" s="68"/>
    </row>
    <row r="38" spans="1:19" ht="15.75" customHeight="1" thickTop="1" thickBot="1" x14ac:dyDescent="0.25">
      <c r="A38" s="21">
        <f t="shared" si="0"/>
        <v>9</v>
      </c>
      <c r="B38" s="118"/>
      <c r="C38" s="25">
        <v>1</v>
      </c>
      <c r="D38" s="26" t="s">
        <v>54</v>
      </c>
      <c r="E38" s="26">
        <v>160</v>
      </c>
      <c r="F38" s="26" t="s">
        <v>32</v>
      </c>
      <c r="G38" s="26" t="s">
        <v>55</v>
      </c>
      <c r="J38" s="72" t="s">
        <v>56</v>
      </c>
      <c r="K38" s="72"/>
      <c r="L38" s="73">
        <f>SUM(M38:S40)</f>
        <v>70</v>
      </c>
      <c r="M38" s="68">
        <v>10</v>
      </c>
      <c r="N38" s="68">
        <v>18</v>
      </c>
      <c r="O38" s="68">
        <v>0</v>
      </c>
      <c r="P38" s="68">
        <v>3</v>
      </c>
      <c r="Q38" s="68">
        <v>5</v>
      </c>
      <c r="R38" s="68">
        <v>32</v>
      </c>
      <c r="S38" s="68">
        <v>2</v>
      </c>
    </row>
    <row r="39" spans="1:19" ht="15.75" customHeight="1" thickTop="1" thickBot="1" x14ac:dyDescent="0.25">
      <c r="A39" s="21">
        <f t="shared" si="0"/>
        <v>10</v>
      </c>
      <c r="B39" s="116" t="s">
        <v>43</v>
      </c>
      <c r="C39" s="25">
        <v>7</v>
      </c>
      <c r="D39" s="26" t="s">
        <v>37</v>
      </c>
      <c r="E39" s="26">
        <f>180+180+180+180+180+420</f>
        <v>1320</v>
      </c>
      <c r="F39" s="26" t="s">
        <v>38</v>
      </c>
      <c r="G39" s="21" t="s">
        <v>33</v>
      </c>
      <c r="J39" s="72"/>
      <c r="K39" s="72"/>
      <c r="L39" s="74"/>
      <c r="M39" s="68"/>
      <c r="N39" s="68"/>
      <c r="O39" s="68"/>
      <c r="P39" s="68"/>
      <c r="Q39" s="68"/>
      <c r="R39" s="68"/>
      <c r="S39" s="68"/>
    </row>
    <row r="40" spans="1:19" ht="15.75" customHeight="1" thickTop="1" thickBot="1" x14ac:dyDescent="0.25">
      <c r="A40" s="21">
        <f t="shared" si="0"/>
        <v>11</v>
      </c>
      <c r="B40" s="117"/>
      <c r="C40" s="25">
        <v>2</v>
      </c>
      <c r="D40" s="26" t="s">
        <v>57</v>
      </c>
      <c r="E40" s="26">
        <f>200+200</f>
        <v>400</v>
      </c>
      <c r="F40" s="26" t="s">
        <v>32</v>
      </c>
      <c r="G40" s="26" t="s">
        <v>58</v>
      </c>
      <c r="J40" s="72"/>
      <c r="K40" s="72"/>
      <c r="L40" s="75"/>
      <c r="M40" s="68"/>
      <c r="N40" s="68"/>
      <c r="O40" s="68"/>
      <c r="P40" s="68"/>
      <c r="Q40" s="68"/>
      <c r="R40" s="68"/>
      <c r="S40" s="68"/>
    </row>
    <row r="41" spans="1:19" ht="15.75" thickTop="1" thickBot="1" x14ac:dyDescent="0.25">
      <c r="A41" s="21">
        <f t="shared" si="0"/>
        <v>12</v>
      </c>
      <c r="B41" s="118"/>
      <c r="C41" s="25">
        <v>1</v>
      </c>
      <c r="D41" s="26" t="s">
        <v>34</v>
      </c>
      <c r="E41" s="26">
        <v>800</v>
      </c>
      <c r="F41" s="26" t="s">
        <v>32</v>
      </c>
      <c r="G41" s="26" t="s">
        <v>58</v>
      </c>
    </row>
    <row r="42" spans="1:19" ht="15.75" thickTop="1" thickBot="1" x14ac:dyDescent="0.25">
      <c r="A42" s="21">
        <f t="shared" si="0"/>
        <v>13</v>
      </c>
      <c r="B42" s="26" t="s">
        <v>44</v>
      </c>
      <c r="C42" s="25">
        <v>16</v>
      </c>
      <c r="D42" s="26" t="s">
        <v>37</v>
      </c>
      <c r="E42" s="26">
        <f>150+150+150+150+300+210+300+30+180+210+150+150+240+150+330+240</f>
        <v>3090</v>
      </c>
      <c r="F42" s="26" t="s">
        <v>38</v>
      </c>
      <c r="G42" s="26" t="s">
        <v>33</v>
      </c>
    </row>
    <row r="43" spans="1:19" ht="15.75" thickTop="1" thickBot="1" x14ac:dyDescent="0.25">
      <c r="A43" s="21">
        <f t="shared" si="0"/>
        <v>14</v>
      </c>
      <c r="B43" s="28" t="s">
        <v>45</v>
      </c>
      <c r="C43" s="25">
        <v>1</v>
      </c>
      <c r="D43" s="26" t="s">
        <v>54</v>
      </c>
      <c r="E43" s="26">
        <v>600</v>
      </c>
      <c r="F43" s="26" t="s">
        <v>32</v>
      </c>
      <c r="G43" s="26" t="s">
        <v>39</v>
      </c>
    </row>
    <row r="44" spans="1:19" ht="15.75" thickTop="1" thickBot="1" x14ac:dyDescent="0.25">
      <c r="A44" s="119" t="s">
        <v>59</v>
      </c>
      <c r="B44" s="119"/>
      <c r="C44" s="31">
        <f>SUM(C30:C43)</f>
        <v>46</v>
      </c>
      <c r="D44" s="31" t="s">
        <v>60</v>
      </c>
      <c r="E44" s="32" t="s">
        <v>60</v>
      </c>
      <c r="F44" s="31" t="s">
        <v>60</v>
      </c>
      <c r="G44" s="31" t="s">
        <v>60</v>
      </c>
    </row>
    <row r="45" spans="1:19" ht="15" thickTop="1" x14ac:dyDescent="0.2">
      <c r="A45" s="10"/>
      <c r="B45" s="11"/>
      <c r="C45" s="11"/>
      <c r="D45" s="11"/>
      <c r="E45" s="11"/>
      <c r="F45" s="11"/>
      <c r="G45" s="11"/>
    </row>
    <row r="46" spans="1:19" ht="15" thickBot="1" x14ac:dyDescent="0.25">
      <c r="A46" s="14"/>
      <c r="B46" s="15" t="s">
        <v>18</v>
      </c>
      <c r="C46" s="169">
        <v>45323</v>
      </c>
      <c r="D46" s="119"/>
      <c r="E46" s="16"/>
      <c r="F46" s="16"/>
      <c r="G46" s="16"/>
    </row>
    <row r="47" spans="1:19" ht="15.75" thickTop="1" thickBot="1" x14ac:dyDescent="0.25">
      <c r="A47" s="14"/>
      <c r="B47" s="16"/>
      <c r="C47" s="16"/>
      <c r="D47" s="16"/>
      <c r="E47" s="16"/>
      <c r="F47" s="16"/>
      <c r="G47" s="16"/>
    </row>
    <row r="48" spans="1:19" ht="15.75" thickTop="1" thickBot="1" x14ac:dyDescent="0.25">
      <c r="A48" s="14"/>
      <c r="B48" s="16"/>
      <c r="C48" s="16"/>
      <c r="D48" s="16"/>
      <c r="E48" s="16"/>
      <c r="F48" s="16"/>
      <c r="G48" s="16"/>
    </row>
    <row r="49" spans="1:19" ht="15.75" thickTop="1" thickBot="1" x14ac:dyDescent="0.25">
      <c r="A49" s="104" t="s">
        <v>19</v>
      </c>
      <c r="B49" s="114" t="s">
        <v>20</v>
      </c>
      <c r="C49" s="17" t="s">
        <v>21</v>
      </c>
      <c r="D49" s="33" t="s">
        <v>22</v>
      </c>
      <c r="E49" s="115" t="s">
        <v>23</v>
      </c>
      <c r="F49" s="114" t="s">
        <v>24</v>
      </c>
      <c r="G49" s="17" t="s">
        <v>25</v>
      </c>
    </row>
    <row r="50" spans="1:19" ht="15.75" thickTop="1" thickBot="1" x14ac:dyDescent="0.25">
      <c r="A50" s="104"/>
      <c r="B50" s="114"/>
      <c r="C50" s="20" t="s">
        <v>27</v>
      </c>
      <c r="D50" s="20" t="s">
        <v>28</v>
      </c>
      <c r="E50" s="115"/>
      <c r="F50" s="114"/>
      <c r="G50" s="20" t="s">
        <v>29</v>
      </c>
    </row>
    <row r="51" spans="1:19" ht="15.75" thickTop="1" thickBot="1" x14ac:dyDescent="0.25">
      <c r="A51" s="34">
        <v>1</v>
      </c>
      <c r="B51" s="76" t="s">
        <v>30</v>
      </c>
      <c r="C51" s="35">
        <v>1</v>
      </c>
      <c r="D51" s="35" t="s">
        <v>37</v>
      </c>
      <c r="E51" s="36">
        <v>460</v>
      </c>
      <c r="F51" s="25" t="s">
        <v>38</v>
      </c>
      <c r="G51" s="35" t="s">
        <v>61</v>
      </c>
    </row>
    <row r="52" spans="1:19" ht="15.75" thickTop="1" thickBot="1" x14ac:dyDescent="0.25">
      <c r="A52" s="22">
        <f>+A51+1</f>
        <v>2</v>
      </c>
      <c r="B52" s="77"/>
      <c r="C52" s="35">
        <v>1</v>
      </c>
      <c r="D52" s="35" t="s">
        <v>57</v>
      </c>
      <c r="E52" s="36">
        <v>1440</v>
      </c>
      <c r="F52" s="25" t="s">
        <v>32</v>
      </c>
      <c r="G52" s="35" t="s">
        <v>61</v>
      </c>
    </row>
    <row r="53" spans="1:19" ht="16.5" customHeight="1" thickTop="1" thickBot="1" x14ac:dyDescent="0.25">
      <c r="A53" s="37"/>
      <c r="B53" s="77"/>
      <c r="C53" s="35">
        <v>1</v>
      </c>
      <c r="D53" s="35" t="s">
        <v>54</v>
      </c>
      <c r="E53" s="36">
        <v>1525</v>
      </c>
      <c r="F53" s="25" t="s">
        <v>32</v>
      </c>
      <c r="G53" s="35" t="s">
        <v>62</v>
      </c>
      <c r="J53" s="72" t="s">
        <v>26</v>
      </c>
      <c r="K53" s="72"/>
      <c r="L53" s="72"/>
    </row>
    <row r="54" spans="1:19" ht="15.75" thickTop="1" thickBot="1" x14ac:dyDescent="0.25">
      <c r="A54" s="37"/>
      <c r="B54" s="77"/>
      <c r="C54" s="35">
        <v>1</v>
      </c>
      <c r="D54" s="35" t="s">
        <v>63</v>
      </c>
      <c r="E54" s="36">
        <v>3000</v>
      </c>
      <c r="F54" s="25" t="s">
        <v>32</v>
      </c>
      <c r="G54" s="35" t="s">
        <v>62</v>
      </c>
      <c r="J54" s="72"/>
      <c r="K54" s="72"/>
      <c r="L54" s="72"/>
    </row>
    <row r="55" spans="1:19" ht="15.75" thickTop="1" thickBot="1" x14ac:dyDescent="0.25">
      <c r="A55" s="34">
        <v>1</v>
      </c>
      <c r="B55" s="78"/>
      <c r="C55" s="38">
        <v>2</v>
      </c>
      <c r="D55" s="21" t="s">
        <v>64</v>
      </c>
      <c r="E55" s="38">
        <f>4300+150</f>
        <v>4450</v>
      </c>
      <c r="F55" s="38" t="s">
        <v>32</v>
      </c>
      <c r="G55" s="21" t="s">
        <v>62</v>
      </c>
      <c r="J55" s="72"/>
      <c r="K55" s="72"/>
      <c r="L55" s="72"/>
    </row>
    <row r="56" spans="1:19" ht="15.75" thickTop="1" thickBot="1" x14ac:dyDescent="0.25">
      <c r="A56" s="22">
        <f>+A55+1</f>
        <v>2</v>
      </c>
      <c r="B56" s="49" t="s">
        <v>36</v>
      </c>
      <c r="C56" s="22">
        <v>3</v>
      </c>
      <c r="D56" s="21" t="s">
        <v>64</v>
      </c>
      <c r="E56" s="23">
        <f>240+160+240</f>
        <v>640</v>
      </c>
      <c r="F56" s="21" t="s">
        <v>32</v>
      </c>
      <c r="G56" s="21" t="s">
        <v>62</v>
      </c>
      <c r="J56" s="72"/>
      <c r="K56" s="72"/>
      <c r="L56" s="72"/>
      <c r="M56" s="79" t="s">
        <v>35</v>
      </c>
      <c r="N56" s="80"/>
      <c r="O56" s="80"/>
      <c r="P56" s="80"/>
      <c r="Q56" s="80"/>
      <c r="R56" s="80"/>
      <c r="S56" s="81"/>
    </row>
    <row r="57" spans="1:19" ht="15.75" thickTop="1" thickBot="1" x14ac:dyDescent="0.25">
      <c r="A57" s="22">
        <f>+A56+1</f>
        <v>3</v>
      </c>
      <c r="B57" s="39" t="s">
        <v>41</v>
      </c>
      <c r="C57" s="29" t="s">
        <v>48</v>
      </c>
      <c r="D57" s="29" t="s">
        <v>48</v>
      </c>
      <c r="E57" s="29" t="s">
        <v>48</v>
      </c>
      <c r="F57" s="29" t="s">
        <v>48</v>
      </c>
      <c r="G57" s="29" t="s">
        <v>48</v>
      </c>
      <c r="J57" s="85" t="s">
        <v>65</v>
      </c>
      <c r="K57" s="85"/>
      <c r="L57" s="85"/>
      <c r="M57" s="105" t="s">
        <v>30</v>
      </c>
      <c r="N57" s="107" t="s">
        <v>36</v>
      </c>
      <c r="O57" s="107" t="s">
        <v>41</v>
      </c>
      <c r="P57" s="107" t="s">
        <v>42</v>
      </c>
      <c r="Q57" s="109" t="s">
        <v>43</v>
      </c>
      <c r="R57" s="107" t="s">
        <v>44</v>
      </c>
      <c r="S57" s="107" t="s">
        <v>45</v>
      </c>
    </row>
    <row r="58" spans="1:19" ht="15.75" thickTop="1" thickBot="1" x14ac:dyDescent="0.25">
      <c r="A58" s="22">
        <f t="shared" ref="A58:A67" si="1">+A57+1</f>
        <v>4</v>
      </c>
      <c r="B58" s="76" t="s">
        <v>42</v>
      </c>
      <c r="C58" s="22">
        <v>2</v>
      </c>
      <c r="D58" s="21" t="s">
        <v>54</v>
      </c>
      <c r="E58" s="21">
        <f>240+400</f>
        <v>640</v>
      </c>
      <c r="F58" s="21" t="s">
        <v>32</v>
      </c>
      <c r="G58" s="21" t="s">
        <v>61</v>
      </c>
      <c r="J58" s="85" t="s">
        <v>46</v>
      </c>
      <c r="K58" s="85"/>
      <c r="L58" s="27" t="s">
        <v>47</v>
      </c>
      <c r="M58" s="111"/>
      <c r="N58" s="112"/>
      <c r="O58" s="112"/>
      <c r="P58" s="112"/>
      <c r="Q58" s="113"/>
      <c r="R58" s="112"/>
      <c r="S58" s="112"/>
    </row>
    <row r="59" spans="1:19" ht="15.75" thickTop="1" thickBot="1" x14ac:dyDescent="0.25">
      <c r="A59" s="22">
        <f t="shared" si="1"/>
        <v>5</v>
      </c>
      <c r="B59" s="77"/>
      <c r="C59" s="22">
        <v>1</v>
      </c>
      <c r="D59" s="21" t="s">
        <v>51</v>
      </c>
      <c r="E59" s="21">
        <v>48</v>
      </c>
      <c r="F59" s="21" t="s">
        <v>32</v>
      </c>
      <c r="G59" s="21" t="s">
        <v>62</v>
      </c>
      <c r="J59" s="85" t="s">
        <v>49</v>
      </c>
      <c r="K59" s="85"/>
      <c r="L59" s="72">
        <f>SUM(M59:S60)</f>
        <v>3</v>
      </c>
      <c r="M59" s="67">
        <v>0</v>
      </c>
      <c r="N59" s="68">
        <v>0</v>
      </c>
      <c r="O59" s="67" t="s">
        <v>66</v>
      </c>
      <c r="P59" s="68">
        <v>0</v>
      </c>
      <c r="Q59" s="68">
        <v>0</v>
      </c>
      <c r="R59" s="67" t="s">
        <v>66</v>
      </c>
      <c r="S59" s="68">
        <v>3</v>
      </c>
    </row>
    <row r="60" spans="1:19" ht="15.75" thickTop="1" thickBot="1" x14ac:dyDescent="0.25">
      <c r="A60" s="22">
        <f t="shared" si="1"/>
        <v>6</v>
      </c>
      <c r="B60" s="77"/>
      <c r="C60" s="22">
        <v>3</v>
      </c>
      <c r="D60" s="21" t="s">
        <v>64</v>
      </c>
      <c r="E60" s="21">
        <f>150+90+180</f>
        <v>420</v>
      </c>
      <c r="F60" s="21" t="s">
        <v>32</v>
      </c>
      <c r="G60" s="21" t="s">
        <v>61</v>
      </c>
      <c r="J60" s="85"/>
      <c r="K60" s="85"/>
      <c r="L60" s="72"/>
      <c r="M60" s="68"/>
      <c r="N60" s="68"/>
      <c r="O60" s="68"/>
      <c r="P60" s="68"/>
      <c r="Q60" s="68"/>
      <c r="R60" s="68"/>
      <c r="S60" s="68"/>
    </row>
    <row r="61" spans="1:19" ht="15.75" thickTop="1" thickBot="1" x14ac:dyDescent="0.25">
      <c r="A61" s="22">
        <f t="shared" si="1"/>
        <v>7</v>
      </c>
      <c r="B61" s="78"/>
      <c r="C61" s="22">
        <v>7</v>
      </c>
      <c r="D61" s="21" t="s">
        <v>37</v>
      </c>
      <c r="E61" s="23">
        <f>120+120+120+78+120+120+120</f>
        <v>798</v>
      </c>
      <c r="F61" s="21" t="s">
        <v>38</v>
      </c>
      <c r="G61" s="21" t="s">
        <v>61</v>
      </c>
      <c r="J61" s="72" t="s">
        <v>52</v>
      </c>
      <c r="K61" s="72"/>
      <c r="L61" s="72">
        <f>SUM(M61:S62)</f>
        <v>30</v>
      </c>
      <c r="M61" s="67">
        <v>2</v>
      </c>
      <c r="N61" s="68">
        <v>20</v>
      </c>
      <c r="O61" s="67" t="s">
        <v>66</v>
      </c>
      <c r="P61" s="68">
        <v>5</v>
      </c>
      <c r="Q61" s="68">
        <v>2</v>
      </c>
      <c r="R61" s="67" t="s">
        <v>66</v>
      </c>
      <c r="S61" s="68">
        <v>1</v>
      </c>
    </row>
    <row r="62" spans="1:19" ht="15.75" thickTop="1" thickBot="1" x14ac:dyDescent="0.25">
      <c r="A62" s="22">
        <f t="shared" si="1"/>
        <v>8</v>
      </c>
      <c r="B62" s="76" t="s">
        <v>43</v>
      </c>
      <c r="C62" s="22">
        <v>2</v>
      </c>
      <c r="D62" s="21" t="s">
        <v>57</v>
      </c>
      <c r="E62" s="23">
        <v>400</v>
      </c>
      <c r="F62" s="21" t="s">
        <v>32</v>
      </c>
      <c r="G62" s="21" t="s">
        <v>62</v>
      </c>
      <c r="J62" s="72"/>
      <c r="K62" s="72"/>
      <c r="L62" s="72"/>
      <c r="M62" s="68"/>
      <c r="N62" s="68"/>
      <c r="O62" s="68"/>
      <c r="P62" s="68"/>
      <c r="Q62" s="68"/>
      <c r="R62" s="68"/>
      <c r="S62" s="68"/>
    </row>
    <row r="63" spans="1:19" ht="15.75" thickTop="1" thickBot="1" x14ac:dyDescent="0.25">
      <c r="A63" s="22">
        <f t="shared" si="1"/>
        <v>9</v>
      </c>
      <c r="B63" s="77"/>
      <c r="C63" s="22">
        <v>1</v>
      </c>
      <c r="D63" s="21" t="s">
        <v>63</v>
      </c>
      <c r="E63" s="23">
        <v>800</v>
      </c>
      <c r="F63" s="21" t="s">
        <v>32</v>
      </c>
      <c r="G63" s="21" t="s">
        <v>62</v>
      </c>
      <c r="J63" s="72" t="s">
        <v>56</v>
      </c>
      <c r="K63" s="72"/>
      <c r="L63" s="73">
        <f>SUM(M63:S65)</f>
        <v>5</v>
      </c>
      <c r="M63" s="68">
        <v>0</v>
      </c>
      <c r="N63" s="68">
        <v>0</v>
      </c>
      <c r="O63" s="68" t="s">
        <v>66</v>
      </c>
      <c r="P63" s="68">
        <v>0</v>
      </c>
      <c r="Q63" s="68">
        <v>5</v>
      </c>
      <c r="R63" s="68" t="s">
        <v>66</v>
      </c>
      <c r="S63" s="68">
        <v>0</v>
      </c>
    </row>
    <row r="64" spans="1:19" ht="15.75" thickTop="1" thickBot="1" x14ac:dyDescent="0.25">
      <c r="A64" s="22">
        <f t="shared" si="1"/>
        <v>10</v>
      </c>
      <c r="B64" s="78"/>
      <c r="C64" s="22">
        <v>7</v>
      </c>
      <c r="D64" s="21" t="s">
        <v>37</v>
      </c>
      <c r="E64" s="21">
        <f>180+180+180+180+420+180+420</f>
        <v>1740</v>
      </c>
      <c r="F64" s="21" t="s">
        <v>38</v>
      </c>
      <c r="G64" s="21" t="s">
        <v>61</v>
      </c>
      <c r="J64" s="72"/>
      <c r="K64" s="72"/>
      <c r="L64" s="74"/>
      <c r="M64" s="68"/>
      <c r="N64" s="68"/>
      <c r="O64" s="68"/>
      <c r="P64" s="68"/>
      <c r="Q64" s="68"/>
      <c r="R64" s="68"/>
      <c r="S64" s="68"/>
    </row>
    <row r="65" spans="1:19" ht="15.75" thickTop="1" thickBot="1" x14ac:dyDescent="0.25">
      <c r="A65" s="22">
        <f t="shared" si="1"/>
        <v>11</v>
      </c>
      <c r="B65" s="40" t="s">
        <v>44</v>
      </c>
      <c r="C65" s="38">
        <v>2</v>
      </c>
      <c r="D65" s="41" t="s">
        <v>37</v>
      </c>
      <c r="E65" s="41">
        <v>600</v>
      </c>
      <c r="F65" s="41" t="s">
        <v>38</v>
      </c>
      <c r="G65" s="41" t="s">
        <v>61</v>
      </c>
      <c r="J65" s="72"/>
      <c r="K65" s="72"/>
      <c r="L65" s="75"/>
      <c r="M65" s="68"/>
      <c r="N65" s="68"/>
      <c r="O65" s="68"/>
      <c r="P65" s="68"/>
      <c r="Q65" s="68"/>
      <c r="R65" s="68"/>
      <c r="S65" s="68"/>
    </row>
    <row r="66" spans="1:19" ht="15.75" thickTop="1" thickBot="1" x14ac:dyDescent="0.25">
      <c r="A66" s="22">
        <f t="shared" si="1"/>
        <v>12</v>
      </c>
      <c r="B66" s="76" t="s">
        <v>45</v>
      </c>
      <c r="C66" s="38">
        <v>1</v>
      </c>
      <c r="D66" s="41" t="s">
        <v>37</v>
      </c>
      <c r="E66" s="41">
        <v>900</v>
      </c>
      <c r="F66" s="41" t="s">
        <v>38</v>
      </c>
      <c r="G66" s="41" t="s">
        <v>61</v>
      </c>
    </row>
    <row r="67" spans="1:19" ht="15.75" thickTop="1" thickBot="1" x14ac:dyDescent="0.25">
      <c r="A67" s="22">
        <f t="shared" si="1"/>
        <v>13</v>
      </c>
      <c r="B67" s="92"/>
      <c r="C67" s="22">
        <v>1</v>
      </c>
      <c r="D67" s="21" t="s">
        <v>54</v>
      </c>
      <c r="E67" s="21">
        <v>2000</v>
      </c>
      <c r="F67" s="21" t="s">
        <v>32</v>
      </c>
      <c r="G67" s="21" t="s">
        <v>61</v>
      </c>
    </row>
    <row r="68" spans="1:19" ht="15.75" thickTop="1" thickBot="1" x14ac:dyDescent="0.25">
      <c r="A68" s="102" t="s">
        <v>59</v>
      </c>
      <c r="B68" s="102"/>
      <c r="C68" s="42">
        <f>SUM(C51:C67)</f>
        <v>36</v>
      </c>
      <c r="D68" s="42" t="s">
        <v>60</v>
      </c>
      <c r="E68" s="43" t="s">
        <v>60</v>
      </c>
      <c r="F68" s="42" t="s">
        <v>60</v>
      </c>
      <c r="G68" s="42" t="s">
        <v>60</v>
      </c>
    </row>
    <row r="69" spans="1:19" ht="15" thickTop="1" x14ac:dyDescent="0.2">
      <c r="A69" s="10"/>
      <c r="B69" s="44"/>
      <c r="C69" s="44"/>
      <c r="D69" s="44"/>
      <c r="E69" s="44"/>
      <c r="F69" s="44"/>
      <c r="G69" s="44"/>
    </row>
    <row r="70" spans="1:19" ht="15" thickBot="1" x14ac:dyDescent="0.25">
      <c r="A70" s="14"/>
      <c r="B70" s="45" t="s">
        <v>18</v>
      </c>
      <c r="C70" s="170">
        <v>45352</v>
      </c>
      <c r="D70" s="102"/>
      <c r="E70" s="14"/>
      <c r="F70" s="14"/>
      <c r="G70" s="14"/>
    </row>
    <row r="71" spans="1:19" ht="15.75" customHeight="1" thickTop="1" thickBot="1" x14ac:dyDescent="0.25">
      <c r="A71" s="14"/>
      <c r="B71" s="14"/>
      <c r="C71" s="14"/>
      <c r="D71" s="14"/>
      <c r="E71" s="14"/>
      <c r="F71" s="14"/>
      <c r="G71" s="14"/>
    </row>
    <row r="72" spans="1:19" ht="15.75" thickTop="1" thickBot="1" x14ac:dyDescent="0.25">
      <c r="A72" s="14"/>
      <c r="B72" s="14"/>
      <c r="C72" s="14"/>
      <c r="D72" s="14"/>
      <c r="E72" s="14"/>
      <c r="F72" s="14"/>
      <c r="G72" s="14"/>
    </row>
    <row r="73" spans="1:19" ht="15.75" customHeight="1" thickTop="1" thickBot="1" x14ac:dyDescent="0.25">
      <c r="A73" s="104" t="s">
        <v>19</v>
      </c>
      <c r="B73" s="104" t="s">
        <v>20</v>
      </c>
      <c r="C73" s="46" t="s">
        <v>21</v>
      </c>
      <c r="D73" s="47" t="s">
        <v>22</v>
      </c>
      <c r="E73" s="103" t="s">
        <v>23</v>
      </c>
      <c r="F73" s="104" t="s">
        <v>24</v>
      </c>
      <c r="G73" s="46" t="s">
        <v>25</v>
      </c>
      <c r="J73" s="72" t="s">
        <v>26</v>
      </c>
      <c r="K73" s="72"/>
      <c r="L73" s="72"/>
    </row>
    <row r="74" spans="1:19" ht="15.75" thickTop="1" thickBot="1" x14ac:dyDescent="0.25">
      <c r="A74" s="104"/>
      <c r="B74" s="104"/>
      <c r="C74" s="48" t="s">
        <v>27</v>
      </c>
      <c r="D74" s="48" t="s">
        <v>28</v>
      </c>
      <c r="E74" s="103"/>
      <c r="F74" s="104"/>
      <c r="G74" s="48" t="s">
        <v>29</v>
      </c>
      <c r="J74" s="72"/>
      <c r="K74" s="72"/>
      <c r="L74" s="72"/>
    </row>
    <row r="75" spans="1:19" ht="15.75" thickTop="1" thickBot="1" x14ac:dyDescent="0.25">
      <c r="A75" s="21">
        <v>1</v>
      </c>
      <c r="B75" s="76" t="s">
        <v>30</v>
      </c>
      <c r="C75" s="22">
        <v>2</v>
      </c>
      <c r="D75" s="21" t="s">
        <v>67</v>
      </c>
      <c r="E75" s="23">
        <f>200+200</f>
        <v>400</v>
      </c>
      <c r="F75" s="21" t="s">
        <v>32</v>
      </c>
      <c r="G75" s="21" t="s">
        <v>33</v>
      </c>
      <c r="J75" s="72"/>
      <c r="K75" s="72"/>
      <c r="L75" s="72"/>
    </row>
    <row r="76" spans="1:19" ht="15.75" thickTop="1" thickBot="1" x14ac:dyDescent="0.25">
      <c r="A76" s="21">
        <f>+A75+1</f>
        <v>2</v>
      </c>
      <c r="B76" s="77"/>
      <c r="C76" s="22">
        <v>1</v>
      </c>
      <c r="D76" s="21" t="s">
        <v>68</v>
      </c>
      <c r="E76" s="23">
        <v>4400</v>
      </c>
      <c r="F76" s="21" t="s">
        <v>32</v>
      </c>
      <c r="G76" s="21" t="s">
        <v>33</v>
      </c>
      <c r="J76" s="72"/>
      <c r="K76" s="72"/>
      <c r="L76" s="72"/>
      <c r="M76" s="79" t="s">
        <v>35</v>
      </c>
      <c r="N76" s="80"/>
      <c r="O76" s="80"/>
      <c r="P76" s="80"/>
      <c r="Q76" s="80"/>
      <c r="R76" s="80"/>
      <c r="S76" s="81"/>
    </row>
    <row r="77" spans="1:19" ht="15.6" customHeight="1" thickTop="1" thickBot="1" x14ac:dyDescent="0.25">
      <c r="A77" s="22">
        <f t="shared" ref="A77:A88" si="2">+A76+1</f>
        <v>3</v>
      </c>
      <c r="B77" s="77"/>
      <c r="C77" s="22">
        <v>2</v>
      </c>
      <c r="D77" s="21" t="s">
        <v>34</v>
      </c>
      <c r="E77" s="23">
        <f>3000+3000</f>
        <v>6000</v>
      </c>
      <c r="F77" s="21" t="s">
        <v>32</v>
      </c>
      <c r="G77" s="21" t="s">
        <v>33</v>
      </c>
      <c r="J77" s="85" t="s">
        <v>69</v>
      </c>
      <c r="K77" s="85"/>
      <c r="L77" s="85"/>
      <c r="M77" s="105" t="s">
        <v>30</v>
      </c>
      <c r="N77" s="107" t="s">
        <v>36</v>
      </c>
      <c r="O77" s="107" t="s">
        <v>41</v>
      </c>
      <c r="P77" s="107" t="s">
        <v>42</v>
      </c>
      <c r="Q77" s="109" t="s">
        <v>43</v>
      </c>
      <c r="R77" s="107" t="s">
        <v>44</v>
      </c>
      <c r="S77" s="107" t="s">
        <v>45</v>
      </c>
    </row>
    <row r="78" spans="1:19" ht="16.5" customHeight="1" thickTop="1" thickBot="1" x14ac:dyDescent="0.25">
      <c r="A78" s="22">
        <f t="shared" si="2"/>
        <v>4</v>
      </c>
      <c r="B78" s="78"/>
      <c r="C78" s="22">
        <v>1</v>
      </c>
      <c r="D78" s="21" t="s">
        <v>57</v>
      </c>
      <c r="E78" s="23">
        <v>1560</v>
      </c>
      <c r="F78" s="21" t="s">
        <v>32</v>
      </c>
      <c r="G78" s="21" t="s">
        <v>33</v>
      </c>
      <c r="J78" s="85" t="s">
        <v>46</v>
      </c>
      <c r="K78" s="85"/>
      <c r="L78" s="27" t="s">
        <v>47</v>
      </c>
      <c r="M78" s="106"/>
      <c r="N78" s="108"/>
      <c r="O78" s="108"/>
      <c r="P78" s="108"/>
      <c r="Q78" s="110"/>
      <c r="R78" s="108"/>
      <c r="S78" s="108"/>
    </row>
    <row r="79" spans="1:19" ht="16.5" customHeight="1" thickTop="1" thickBot="1" x14ac:dyDescent="0.25">
      <c r="A79" s="22">
        <f t="shared" si="2"/>
        <v>5</v>
      </c>
      <c r="B79" s="49" t="s">
        <v>36</v>
      </c>
      <c r="C79" s="22">
        <v>3</v>
      </c>
      <c r="D79" s="21" t="s">
        <v>67</v>
      </c>
      <c r="E79" s="23">
        <f>240+160+240</f>
        <v>640</v>
      </c>
      <c r="F79" s="21" t="s">
        <v>32</v>
      </c>
      <c r="G79" s="21" t="s">
        <v>70</v>
      </c>
      <c r="J79" s="85" t="s">
        <v>49</v>
      </c>
      <c r="K79" s="85"/>
      <c r="L79" s="72">
        <f>SUM(M79:S80)</f>
        <v>25</v>
      </c>
      <c r="M79" s="68">
        <v>11</v>
      </c>
      <c r="N79" s="68">
        <v>0</v>
      </c>
      <c r="O79" s="67" t="s">
        <v>71</v>
      </c>
      <c r="P79" s="68">
        <v>0</v>
      </c>
      <c r="Q79" s="68">
        <v>6</v>
      </c>
      <c r="R79" s="67" t="s">
        <v>71</v>
      </c>
      <c r="S79" s="68">
        <v>8</v>
      </c>
    </row>
    <row r="80" spans="1:19" ht="15.75" thickTop="1" thickBot="1" x14ac:dyDescent="0.25">
      <c r="A80" s="22">
        <f t="shared" si="2"/>
        <v>6</v>
      </c>
      <c r="B80" s="39" t="s">
        <v>41</v>
      </c>
      <c r="C80" s="38" t="s">
        <v>71</v>
      </c>
      <c r="D80" s="38" t="s">
        <v>71</v>
      </c>
      <c r="E80" s="38" t="s">
        <v>71</v>
      </c>
      <c r="F80" s="38" t="s">
        <v>71</v>
      </c>
      <c r="G80" s="38" t="s">
        <v>71</v>
      </c>
      <c r="J80" s="85"/>
      <c r="K80" s="85"/>
      <c r="L80" s="72"/>
      <c r="M80" s="68"/>
      <c r="N80" s="68"/>
      <c r="O80" s="68"/>
      <c r="P80" s="68"/>
      <c r="Q80" s="68"/>
      <c r="R80" s="68"/>
      <c r="S80" s="68"/>
    </row>
    <row r="81" spans="1:19" ht="15.75" thickTop="1" thickBot="1" x14ac:dyDescent="0.25">
      <c r="A81" s="22">
        <f t="shared" si="2"/>
        <v>7</v>
      </c>
      <c r="B81" s="76" t="s">
        <v>42</v>
      </c>
      <c r="C81" s="22">
        <v>2</v>
      </c>
      <c r="D81" s="21" t="s">
        <v>67</v>
      </c>
      <c r="E81" s="23">
        <f>160+120</f>
        <v>280</v>
      </c>
      <c r="F81" s="21" t="s">
        <v>32</v>
      </c>
      <c r="G81" s="21" t="s">
        <v>33</v>
      </c>
      <c r="J81" s="72" t="s">
        <v>52</v>
      </c>
      <c r="K81" s="72"/>
      <c r="L81" s="72">
        <f>SUM(M81:S82)</f>
        <v>8</v>
      </c>
      <c r="M81" s="68">
        <v>2</v>
      </c>
      <c r="N81" s="68">
        <v>0</v>
      </c>
      <c r="O81" s="68" t="s">
        <v>71</v>
      </c>
      <c r="P81" s="68">
        <v>4</v>
      </c>
      <c r="Q81" s="68">
        <v>2</v>
      </c>
      <c r="R81" s="68" t="s">
        <v>71</v>
      </c>
      <c r="S81" s="68">
        <v>0</v>
      </c>
    </row>
    <row r="82" spans="1:19" ht="15.75" thickTop="1" thickBot="1" x14ac:dyDescent="0.25">
      <c r="A82" s="22">
        <f t="shared" si="2"/>
        <v>8</v>
      </c>
      <c r="B82" s="77"/>
      <c r="C82" s="22">
        <v>7</v>
      </c>
      <c r="D82" s="21" t="s">
        <v>37</v>
      </c>
      <c r="E82" s="21">
        <f>120+120+120+78+120+120+120</f>
        <v>798</v>
      </c>
      <c r="F82" s="21" t="s">
        <v>32</v>
      </c>
      <c r="G82" s="21" t="s">
        <v>33</v>
      </c>
      <c r="J82" s="72"/>
      <c r="K82" s="72"/>
      <c r="L82" s="72"/>
      <c r="M82" s="68"/>
      <c r="N82" s="68"/>
      <c r="O82" s="68"/>
      <c r="P82" s="68"/>
      <c r="Q82" s="68"/>
      <c r="R82" s="68"/>
      <c r="S82" s="68"/>
    </row>
    <row r="83" spans="1:19" ht="15.75" thickTop="1" thickBot="1" x14ac:dyDescent="0.25">
      <c r="A83" s="22">
        <f t="shared" si="2"/>
        <v>9</v>
      </c>
      <c r="B83" s="77"/>
      <c r="C83" s="22">
        <v>2</v>
      </c>
      <c r="D83" s="21" t="s">
        <v>72</v>
      </c>
      <c r="E83" s="23">
        <f>480+120</f>
        <v>600</v>
      </c>
      <c r="F83" s="21" t="s">
        <v>32</v>
      </c>
      <c r="G83" s="21" t="s">
        <v>33</v>
      </c>
      <c r="J83" s="72" t="s">
        <v>56</v>
      </c>
      <c r="K83" s="72"/>
      <c r="L83" s="73">
        <f>SUM(M83:S85)</f>
        <v>0</v>
      </c>
      <c r="M83" s="68">
        <v>0</v>
      </c>
      <c r="N83" s="68">
        <v>0</v>
      </c>
      <c r="O83" s="99" t="s">
        <v>71</v>
      </c>
      <c r="P83" s="68">
        <v>0</v>
      </c>
      <c r="Q83" s="68">
        <v>0</v>
      </c>
      <c r="R83" s="99" t="s">
        <v>71</v>
      </c>
      <c r="S83" s="68">
        <v>0</v>
      </c>
    </row>
    <row r="84" spans="1:19" ht="15.75" thickTop="1" thickBot="1" x14ac:dyDescent="0.25">
      <c r="A84" s="22">
        <f t="shared" si="2"/>
        <v>10</v>
      </c>
      <c r="B84" s="69" t="s">
        <v>43</v>
      </c>
      <c r="C84" s="22">
        <v>2</v>
      </c>
      <c r="D84" s="21" t="s">
        <v>73</v>
      </c>
      <c r="E84" s="21">
        <f>600+600</f>
        <v>1200</v>
      </c>
      <c r="F84" s="21" t="s">
        <v>32</v>
      </c>
      <c r="G84" s="21" t="s">
        <v>70</v>
      </c>
      <c r="J84" s="72"/>
      <c r="K84" s="72"/>
      <c r="L84" s="74"/>
      <c r="M84" s="68"/>
      <c r="N84" s="68"/>
      <c r="O84" s="100"/>
      <c r="P84" s="68"/>
      <c r="Q84" s="68"/>
      <c r="R84" s="100"/>
      <c r="S84" s="68"/>
    </row>
    <row r="85" spans="1:19" ht="15.75" thickTop="1" thickBot="1" x14ac:dyDescent="0.25">
      <c r="A85" s="22">
        <f t="shared" si="2"/>
        <v>11</v>
      </c>
      <c r="B85" s="70"/>
      <c r="C85" s="22">
        <v>2</v>
      </c>
      <c r="D85" s="21" t="s">
        <v>74</v>
      </c>
      <c r="E85" s="21">
        <f>450+450</f>
        <v>900</v>
      </c>
      <c r="F85" s="21" t="s">
        <v>32</v>
      </c>
      <c r="G85" s="21" t="s">
        <v>70</v>
      </c>
      <c r="J85" s="72"/>
      <c r="K85" s="72"/>
      <c r="L85" s="75"/>
      <c r="M85" s="68"/>
      <c r="N85" s="68"/>
      <c r="O85" s="101"/>
      <c r="P85" s="68"/>
      <c r="Q85" s="68"/>
      <c r="R85" s="101"/>
      <c r="S85" s="68"/>
    </row>
    <row r="86" spans="1:19" ht="15.75" thickTop="1" thickBot="1" x14ac:dyDescent="0.25">
      <c r="A86" s="22">
        <f t="shared" si="2"/>
        <v>12</v>
      </c>
      <c r="B86" s="70"/>
      <c r="C86" s="22">
        <v>1</v>
      </c>
      <c r="D86" s="21" t="s">
        <v>57</v>
      </c>
      <c r="E86" s="21">
        <v>400</v>
      </c>
      <c r="F86" s="21" t="s">
        <v>32</v>
      </c>
      <c r="G86" s="21" t="s">
        <v>70</v>
      </c>
    </row>
    <row r="87" spans="1:19" ht="15.75" thickTop="1" thickBot="1" x14ac:dyDescent="0.25">
      <c r="A87" s="22">
        <f t="shared" si="2"/>
        <v>13</v>
      </c>
      <c r="B87" s="70"/>
      <c r="C87" s="22">
        <v>1</v>
      </c>
      <c r="D87" s="21" t="s">
        <v>67</v>
      </c>
      <c r="E87" s="21">
        <v>400</v>
      </c>
      <c r="F87" s="21" t="s">
        <v>32</v>
      </c>
      <c r="G87" s="21" t="s">
        <v>70</v>
      </c>
    </row>
    <row r="88" spans="1:19" ht="15.75" thickTop="1" thickBot="1" x14ac:dyDescent="0.25">
      <c r="A88" s="22">
        <f t="shared" si="2"/>
        <v>14</v>
      </c>
      <c r="B88" s="21" t="s">
        <v>44</v>
      </c>
      <c r="C88" s="38" t="s">
        <v>71</v>
      </c>
      <c r="D88" s="38" t="s">
        <v>71</v>
      </c>
      <c r="E88" s="38" t="s">
        <v>71</v>
      </c>
      <c r="F88" s="38" t="s">
        <v>71</v>
      </c>
      <c r="G88" s="38" t="s">
        <v>71</v>
      </c>
    </row>
    <row r="89" spans="1:19" ht="15.75" thickTop="1" thickBot="1" x14ac:dyDescent="0.25">
      <c r="A89" s="22">
        <v>15</v>
      </c>
      <c r="B89" s="76" t="s">
        <v>45</v>
      </c>
      <c r="C89" s="38">
        <v>2</v>
      </c>
      <c r="D89" s="38" t="s">
        <v>37</v>
      </c>
      <c r="E89" s="38">
        <f>990+90</f>
        <v>1080</v>
      </c>
      <c r="F89" s="38" t="s">
        <v>75</v>
      </c>
      <c r="G89" s="38" t="s">
        <v>33</v>
      </c>
    </row>
    <row r="90" spans="1:19" ht="15.75" thickTop="1" thickBot="1" x14ac:dyDescent="0.25">
      <c r="A90" s="22">
        <v>16</v>
      </c>
      <c r="B90" s="78"/>
      <c r="C90" s="22">
        <v>2</v>
      </c>
      <c r="D90" s="50" t="s">
        <v>72</v>
      </c>
      <c r="E90" s="23">
        <f>800+200</f>
        <v>1000</v>
      </c>
      <c r="F90" s="21" t="s">
        <v>32</v>
      </c>
      <c r="G90" s="21" t="s">
        <v>33</v>
      </c>
    </row>
    <row r="91" spans="1:19" ht="15.75" thickTop="1" thickBot="1" x14ac:dyDescent="0.25">
      <c r="A91" s="102" t="s">
        <v>59</v>
      </c>
      <c r="B91" s="102"/>
      <c r="C91" s="42">
        <f>SUM(C75:C90)</f>
        <v>30</v>
      </c>
      <c r="D91" s="42" t="s">
        <v>60</v>
      </c>
      <c r="E91" s="43" t="s">
        <v>60</v>
      </c>
      <c r="F91" s="42" t="s">
        <v>60</v>
      </c>
      <c r="G91" s="42" t="s">
        <v>60</v>
      </c>
    </row>
    <row r="92" spans="1:19" ht="15" thickTop="1" x14ac:dyDescent="0.2">
      <c r="A92" s="10"/>
      <c r="B92" s="44"/>
      <c r="C92" s="44"/>
      <c r="D92" s="44"/>
      <c r="E92" s="44"/>
      <c r="F92" s="44"/>
      <c r="G92" s="44"/>
    </row>
    <row r="93" spans="1:19" ht="15" thickBot="1" x14ac:dyDescent="0.25">
      <c r="A93" s="14"/>
      <c r="B93" s="45" t="s">
        <v>18</v>
      </c>
      <c r="C93" s="170">
        <v>45383</v>
      </c>
      <c r="D93" s="102"/>
      <c r="E93" s="14"/>
      <c r="F93" s="14"/>
      <c r="G93" s="14"/>
    </row>
    <row r="94" spans="1:19" ht="16.5" customHeight="1" thickTop="1" thickBot="1" x14ac:dyDescent="0.25">
      <c r="A94" s="14"/>
      <c r="B94" s="14"/>
      <c r="C94" s="14"/>
      <c r="D94" s="14"/>
      <c r="E94" s="14"/>
      <c r="F94" s="14"/>
      <c r="G94" s="14"/>
    </row>
    <row r="95" spans="1:19" ht="15.75" thickTop="1" thickBot="1" x14ac:dyDescent="0.25">
      <c r="A95" s="51"/>
      <c r="B95" s="51"/>
      <c r="C95" s="51"/>
      <c r="D95" s="51"/>
      <c r="E95" s="51"/>
      <c r="F95" s="51"/>
      <c r="G95" s="51"/>
    </row>
    <row r="96" spans="1:19" ht="15.75" thickTop="1" thickBot="1" x14ac:dyDescent="0.25">
      <c r="A96" s="93" t="s">
        <v>19</v>
      </c>
      <c r="B96" s="95" t="s">
        <v>20</v>
      </c>
      <c r="C96" s="97" t="s">
        <v>76</v>
      </c>
      <c r="D96" s="90" t="s">
        <v>77</v>
      </c>
      <c r="E96" s="86" t="s">
        <v>23</v>
      </c>
      <c r="F96" s="88" t="s">
        <v>24</v>
      </c>
      <c r="G96" s="90" t="s">
        <v>78</v>
      </c>
      <c r="J96" s="72" t="s">
        <v>26</v>
      </c>
      <c r="K96" s="72"/>
      <c r="L96" s="72"/>
    </row>
    <row r="97" spans="1:19" ht="15.75" thickTop="1" thickBot="1" x14ac:dyDescent="0.25">
      <c r="A97" s="94"/>
      <c r="B97" s="96"/>
      <c r="C97" s="98"/>
      <c r="D97" s="91"/>
      <c r="E97" s="87"/>
      <c r="F97" s="89"/>
      <c r="G97" s="91"/>
      <c r="J97" s="72"/>
      <c r="K97" s="72"/>
      <c r="L97" s="72"/>
    </row>
    <row r="98" spans="1:19" ht="15.75" thickTop="1" thickBot="1" x14ac:dyDescent="0.25">
      <c r="A98" s="52">
        <v>1</v>
      </c>
      <c r="B98" s="39" t="s">
        <v>30</v>
      </c>
      <c r="C98" s="22">
        <v>4</v>
      </c>
      <c r="D98" s="38" t="s">
        <v>37</v>
      </c>
      <c r="E98" s="38">
        <f>480+600+510+540</f>
        <v>2130</v>
      </c>
      <c r="F98" s="38" t="s">
        <v>38</v>
      </c>
      <c r="G98" s="38" t="s">
        <v>61</v>
      </c>
      <c r="J98" s="72"/>
      <c r="K98" s="72"/>
      <c r="L98" s="72"/>
    </row>
    <row r="99" spans="1:19" ht="15.75" thickTop="1" thickBot="1" x14ac:dyDescent="0.25">
      <c r="A99" s="53">
        <v>2</v>
      </c>
      <c r="B99" s="76" t="s">
        <v>36</v>
      </c>
      <c r="C99" s="22">
        <v>1</v>
      </c>
      <c r="D99" s="21" t="s">
        <v>37</v>
      </c>
      <c r="E99" s="23">
        <v>310</v>
      </c>
      <c r="F99" s="21" t="s">
        <v>38</v>
      </c>
      <c r="G99" s="21" t="s">
        <v>61</v>
      </c>
      <c r="J99" s="72"/>
      <c r="K99" s="72"/>
      <c r="L99" s="72"/>
      <c r="M99" s="79" t="s">
        <v>35</v>
      </c>
      <c r="N99" s="80"/>
      <c r="O99" s="80"/>
      <c r="P99" s="80"/>
      <c r="Q99" s="80"/>
      <c r="R99" s="80"/>
      <c r="S99" s="81"/>
    </row>
    <row r="100" spans="1:19" ht="16.5" thickTop="1" thickBot="1" x14ac:dyDescent="0.3">
      <c r="A100" s="52">
        <v>3</v>
      </c>
      <c r="B100" s="77"/>
      <c r="C100" s="22">
        <v>4</v>
      </c>
      <c r="D100" s="21" t="s">
        <v>57</v>
      </c>
      <c r="E100" s="23">
        <f>480+240+960+420</f>
        <v>2100</v>
      </c>
      <c r="F100" s="21" t="s">
        <v>32</v>
      </c>
      <c r="G100" s="21" t="s">
        <v>70</v>
      </c>
      <c r="J100" s="82" t="s">
        <v>79</v>
      </c>
      <c r="K100" s="83"/>
      <c r="L100" s="84"/>
      <c r="M100" s="54" t="s">
        <v>30</v>
      </c>
      <c r="N100" s="55" t="s">
        <v>36</v>
      </c>
      <c r="O100" s="55" t="s">
        <v>41</v>
      </c>
      <c r="P100" s="55" t="s">
        <v>42</v>
      </c>
      <c r="Q100" s="56" t="s">
        <v>43</v>
      </c>
      <c r="R100" s="55" t="s">
        <v>44</v>
      </c>
      <c r="S100" s="55" t="s">
        <v>45</v>
      </c>
    </row>
    <row r="101" spans="1:19" ht="15.75" thickTop="1" thickBot="1" x14ac:dyDescent="0.25">
      <c r="A101" s="53">
        <v>4</v>
      </c>
      <c r="B101" s="92"/>
      <c r="C101" s="22">
        <v>3</v>
      </c>
      <c r="D101" s="21" t="s">
        <v>67</v>
      </c>
      <c r="E101" s="23">
        <f>160+240+220</f>
        <v>620</v>
      </c>
      <c r="F101" s="21" t="s">
        <v>32</v>
      </c>
      <c r="G101" s="21" t="s">
        <v>70</v>
      </c>
      <c r="J101" s="85" t="s">
        <v>46</v>
      </c>
      <c r="K101" s="85"/>
      <c r="L101" s="27" t="s">
        <v>47</v>
      </c>
    </row>
    <row r="102" spans="1:19" ht="15.75" thickTop="1" thickBot="1" x14ac:dyDescent="0.25">
      <c r="A102" s="52">
        <v>5</v>
      </c>
      <c r="B102" s="57" t="s">
        <v>41</v>
      </c>
      <c r="C102" s="38"/>
      <c r="D102" s="38" t="s">
        <v>66</v>
      </c>
      <c r="E102" s="38"/>
      <c r="F102" s="38" t="s">
        <v>66</v>
      </c>
      <c r="G102" s="38" t="s">
        <v>66</v>
      </c>
      <c r="J102" s="85" t="s">
        <v>49</v>
      </c>
      <c r="K102" s="85"/>
      <c r="L102" s="72">
        <f>SUM(M102:S103)</f>
        <v>11</v>
      </c>
      <c r="M102" s="68">
        <v>0</v>
      </c>
      <c r="N102" s="68">
        <v>10</v>
      </c>
      <c r="O102" s="67" t="s">
        <v>71</v>
      </c>
      <c r="P102" s="68">
        <v>0</v>
      </c>
      <c r="Q102" s="68">
        <v>0</v>
      </c>
      <c r="R102" s="68">
        <v>0</v>
      </c>
      <c r="S102" s="68">
        <v>1</v>
      </c>
    </row>
    <row r="103" spans="1:19" ht="15.75" thickTop="1" thickBot="1" x14ac:dyDescent="0.25">
      <c r="A103" s="53">
        <v>6</v>
      </c>
      <c r="B103" s="76" t="s">
        <v>42</v>
      </c>
      <c r="C103" s="34">
        <v>1</v>
      </c>
      <c r="D103" s="40" t="s">
        <v>51</v>
      </c>
      <c r="E103" s="40">
        <v>48</v>
      </c>
      <c r="F103" s="40" t="s">
        <v>32</v>
      </c>
      <c r="G103" s="40" t="s">
        <v>61</v>
      </c>
      <c r="J103" s="85"/>
      <c r="K103" s="85"/>
      <c r="L103" s="72"/>
      <c r="M103" s="68"/>
      <c r="N103" s="68"/>
      <c r="O103" s="68"/>
      <c r="P103" s="68"/>
      <c r="Q103" s="68"/>
      <c r="R103" s="68"/>
      <c r="S103" s="68"/>
    </row>
    <row r="104" spans="1:19" ht="15.75" thickTop="1" thickBot="1" x14ac:dyDescent="0.25">
      <c r="A104" s="53"/>
      <c r="B104" s="77"/>
      <c r="C104" s="34">
        <v>1</v>
      </c>
      <c r="D104" s="40" t="s">
        <v>67</v>
      </c>
      <c r="E104" s="40">
        <v>120</v>
      </c>
      <c r="F104" s="40" t="s">
        <v>32</v>
      </c>
      <c r="G104" s="40" t="s">
        <v>61</v>
      </c>
      <c r="J104" s="72" t="s">
        <v>52</v>
      </c>
      <c r="K104" s="72"/>
      <c r="L104" s="72">
        <f>SUM(M104:S105)</f>
        <v>35</v>
      </c>
      <c r="M104" s="68">
        <v>2</v>
      </c>
      <c r="N104" s="68">
        <v>22</v>
      </c>
      <c r="O104" s="67" t="s">
        <v>71</v>
      </c>
      <c r="P104" s="68">
        <v>4</v>
      </c>
      <c r="Q104" s="68">
        <v>2</v>
      </c>
      <c r="R104" s="68">
        <v>4</v>
      </c>
      <c r="S104" s="68">
        <v>1</v>
      </c>
    </row>
    <row r="105" spans="1:19" ht="15.75" thickTop="1" thickBot="1" x14ac:dyDescent="0.25">
      <c r="A105" s="52">
        <v>7</v>
      </c>
      <c r="B105" s="78"/>
      <c r="C105" s="34">
        <v>1</v>
      </c>
      <c r="D105" s="40" t="s">
        <v>54</v>
      </c>
      <c r="E105" s="40">
        <v>120</v>
      </c>
      <c r="F105" s="40" t="s">
        <v>32</v>
      </c>
      <c r="G105" s="40" t="s">
        <v>61</v>
      </c>
      <c r="J105" s="72"/>
      <c r="K105" s="72"/>
      <c r="L105" s="72"/>
      <c r="M105" s="68"/>
      <c r="N105" s="68"/>
      <c r="O105" s="68"/>
      <c r="P105" s="68"/>
      <c r="Q105" s="68"/>
      <c r="R105" s="68"/>
      <c r="S105" s="68"/>
    </row>
    <row r="106" spans="1:19" ht="15.75" thickTop="1" thickBot="1" x14ac:dyDescent="0.25">
      <c r="A106" s="53">
        <v>8</v>
      </c>
      <c r="B106" s="69" t="s">
        <v>43</v>
      </c>
      <c r="C106" s="34">
        <v>1</v>
      </c>
      <c r="D106" s="40" t="s">
        <v>54</v>
      </c>
      <c r="E106" s="40">
        <v>400</v>
      </c>
      <c r="F106" s="40" t="s">
        <v>32</v>
      </c>
      <c r="G106" s="40" t="s">
        <v>70</v>
      </c>
      <c r="J106" s="72" t="s">
        <v>56</v>
      </c>
      <c r="K106" s="72"/>
      <c r="L106" s="73">
        <f>SUM(M106:S109)</f>
        <v>1</v>
      </c>
      <c r="M106" s="68">
        <v>0</v>
      </c>
      <c r="N106" s="68">
        <v>1</v>
      </c>
      <c r="O106" s="67" t="s">
        <v>71</v>
      </c>
      <c r="P106" s="68">
        <v>0</v>
      </c>
      <c r="Q106" s="68">
        <v>0</v>
      </c>
      <c r="R106" s="68">
        <v>0</v>
      </c>
      <c r="S106" s="68">
        <v>0</v>
      </c>
    </row>
    <row r="107" spans="1:19" ht="15.75" thickTop="1" thickBot="1" x14ac:dyDescent="0.25">
      <c r="A107" s="52">
        <v>9</v>
      </c>
      <c r="B107" s="70"/>
      <c r="C107" s="34">
        <v>1</v>
      </c>
      <c r="D107" s="40" t="s">
        <v>80</v>
      </c>
      <c r="E107" s="40">
        <v>1600</v>
      </c>
      <c r="F107" s="40" t="s">
        <v>32</v>
      </c>
      <c r="G107" s="40" t="s">
        <v>70</v>
      </c>
      <c r="J107" s="72"/>
      <c r="K107" s="72"/>
      <c r="L107" s="74"/>
      <c r="M107" s="68"/>
      <c r="N107" s="68"/>
      <c r="O107" s="68"/>
      <c r="P107" s="68"/>
      <c r="Q107" s="68"/>
      <c r="R107" s="68"/>
      <c r="S107" s="68"/>
    </row>
    <row r="108" spans="1:19" ht="15.75" thickTop="1" thickBot="1" x14ac:dyDescent="0.25">
      <c r="A108" s="53">
        <v>10</v>
      </c>
      <c r="B108" s="70"/>
      <c r="C108" s="34">
        <v>1</v>
      </c>
      <c r="D108" s="40" t="s">
        <v>81</v>
      </c>
      <c r="E108" s="40">
        <v>170</v>
      </c>
      <c r="F108" s="40" t="s">
        <v>32</v>
      </c>
      <c r="G108" s="40" t="s">
        <v>70</v>
      </c>
      <c r="J108" s="72"/>
      <c r="K108" s="72"/>
      <c r="L108" s="74"/>
      <c r="M108" s="68"/>
      <c r="N108" s="68"/>
      <c r="O108" s="68"/>
      <c r="P108" s="68"/>
      <c r="Q108" s="68"/>
      <c r="R108" s="68"/>
      <c r="S108" s="68"/>
    </row>
    <row r="109" spans="1:19" ht="15.75" thickTop="1" thickBot="1" x14ac:dyDescent="0.25">
      <c r="A109" s="52">
        <v>11</v>
      </c>
      <c r="B109" s="71"/>
      <c r="C109" s="34">
        <v>1</v>
      </c>
      <c r="D109" s="40" t="s">
        <v>73</v>
      </c>
      <c r="E109" s="58">
        <v>200</v>
      </c>
      <c r="F109" s="40" t="s">
        <v>32</v>
      </c>
      <c r="G109" s="59" t="s">
        <v>70</v>
      </c>
      <c r="J109" s="72"/>
      <c r="K109" s="72"/>
      <c r="L109" s="75"/>
      <c r="M109" s="68"/>
      <c r="N109" s="68"/>
      <c r="O109" s="68"/>
      <c r="P109" s="68"/>
      <c r="Q109" s="68"/>
      <c r="R109" s="68"/>
      <c r="S109" s="68"/>
    </row>
    <row r="110" spans="1:19" ht="15.75" thickTop="1" thickBot="1" x14ac:dyDescent="0.25">
      <c r="A110" s="53">
        <v>12</v>
      </c>
      <c r="B110" s="40" t="s">
        <v>44</v>
      </c>
      <c r="C110" s="60">
        <v>2</v>
      </c>
      <c r="D110" s="60" t="s">
        <v>37</v>
      </c>
      <c r="E110" s="60">
        <f>330+240</f>
        <v>570</v>
      </c>
      <c r="F110" s="60" t="s">
        <v>38</v>
      </c>
      <c r="G110" s="60" t="s">
        <v>82</v>
      </c>
      <c r="J110" s="61"/>
      <c r="K110" s="61"/>
      <c r="L110" s="61"/>
      <c r="M110" s="62"/>
      <c r="N110" s="62"/>
      <c r="O110" s="62"/>
      <c r="P110" s="62"/>
      <c r="Q110" s="62"/>
      <c r="R110" s="62"/>
      <c r="S110" s="62"/>
    </row>
    <row r="111" spans="1:19" ht="15.75" thickTop="1" thickBot="1" x14ac:dyDescent="0.25">
      <c r="A111" s="52">
        <v>13</v>
      </c>
      <c r="B111" s="39" t="s">
        <v>45</v>
      </c>
      <c r="C111" s="34">
        <v>1</v>
      </c>
      <c r="D111" s="40" t="s">
        <v>37</v>
      </c>
      <c r="E111" s="40">
        <v>240</v>
      </c>
      <c r="F111" s="40" t="s">
        <v>38</v>
      </c>
      <c r="G111" s="40" t="s">
        <v>61</v>
      </c>
      <c r="J111" s="61"/>
      <c r="K111" s="61"/>
      <c r="L111" s="61"/>
      <c r="M111" s="62"/>
      <c r="N111" s="62"/>
      <c r="O111" s="62"/>
      <c r="P111" s="62"/>
      <c r="Q111" s="62"/>
      <c r="R111" s="62"/>
      <c r="S111" s="62"/>
    </row>
    <row r="112" spans="1:19" ht="15.75" thickTop="1" thickBot="1" x14ac:dyDescent="0.25">
      <c r="A112" s="65" t="s">
        <v>59</v>
      </c>
      <c r="B112" s="66"/>
      <c r="C112" s="63">
        <f>SUM(C98:C111)</f>
        <v>22</v>
      </c>
      <c r="D112" s="63" t="s">
        <v>60</v>
      </c>
      <c r="E112" s="64" t="s">
        <v>60</v>
      </c>
      <c r="F112" s="63" t="s">
        <v>60</v>
      </c>
      <c r="G112" s="63" t="s">
        <v>60</v>
      </c>
    </row>
    <row r="113" spans="1:7" ht="15.75" thickTop="1" thickBot="1" x14ac:dyDescent="0.25">
      <c r="B113" s="133"/>
    </row>
    <row r="114" spans="1:7" ht="15" thickTop="1" x14ac:dyDescent="0.2">
      <c r="A114" s="134" t="s">
        <v>83</v>
      </c>
      <c r="B114" s="135"/>
      <c r="C114" s="136"/>
      <c r="D114" s="137"/>
      <c r="E114" s="137"/>
      <c r="F114" s="137"/>
      <c r="G114" s="137"/>
    </row>
    <row r="115" spans="1:7" ht="15" thickBot="1" x14ac:dyDescent="0.25">
      <c r="A115" s="138" t="s">
        <v>84</v>
      </c>
      <c r="B115" s="139"/>
      <c r="C115" s="140"/>
      <c r="D115" s="141"/>
      <c r="E115" s="141"/>
      <c r="F115" s="141"/>
      <c r="G115" s="141"/>
    </row>
    <row r="116" spans="1:7" ht="15.75" thickTop="1" thickBot="1" x14ac:dyDescent="0.25">
      <c r="A116" s="142" t="s">
        <v>19</v>
      </c>
      <c r="B116" s="143" t="s">
        <v>85</v>
      </c>
      <c r="C116" s="144" t="s">
        <v>86</v>
      </c>
      <c r="D116" s="145">
        <f>SUM(C44,C68,C91,C112)</f>
        <v>134</v>
      </c>
      <c r="E116" s="146"/>
      <c r="F116" s="146"/>
      <c r="G116" s="146"/>
    </row>
    <row r="117" spans="1:7" ht="15.75" thickTop="1" thickBot="1" x14ac:dyDescent="0.25">
      <c r="A117" s="147">
        <v>1</v>
      </c>
      <c r="B117" s="148" t="s">
        <v>30</v>
      </c>
      <c r="C117" s="149">
        <f>+C30+C31+C51+C52+C53+C54+C55+C75+C76+C77+C78+C98</f>
        <v>20</v>
      </c>
      <c r="D117" s="150"/>
      <c r="E117" s="11"/>
      <c r="F117" s="11"/>
      <c r="G117" s="11"/>
    </row>
    <row r="118" spans="1:7" ht="14.25" customHeight="1" thickTop="1" thickBot="1" x14ac:dyDescent="0.25">
      <c r="A118" s="151">
        <v>2</v>
      </c>
      <c r="B118" s="152" t="s">
        <v>36</v>
      </c>
      <c r="C118" s="153">
        <f>+C32+C33+C56+C79+C99+C100+C101</f>
        <v>19</v>
      </c>
      <c r="D118" s="150"/>
      <c r="E118" s="11"/>
      <c r="F118" s="11"/>
      <c r="G118" s="11"/>
    </row>
    <row r="119" spans="1:7" ht="14.45" customHeight="1" thickTop="1" thickBot="1" x14ac:dyDescent="0.25">
      <c r="A119" s="154">
        <v>3</v>
      </c>
      <c r="B119" s="155" t="s">
        <v>41</v>
      </c>
      <c r="C119" s="156">
        <v>0</v>
      </c>
      <c r="D119" s="30"/>
      <c r="E119" s="11"/>
      <c r="F119" s="11"/>
      <c r="G119" s="11"/>
    </row>
    <row r="120" spans="1:7" ht="15.75" thickTop="1" thickBot="1" x14ac:dyDescent="0.25">
      <c r="A120" s="154">
        <v>4</v>
      </c>
      <c r="B120" s="155" t="s">
        <v>42</v>
      </c>
      <c r="C120" s="156">
        <f>+C35+C36+C37+C38+C58+C59+C60+C61+C81+C82+C83+C103+C104+C105</f>
        <v>37</v>
      </c>
      <c r="D120" s="30"/>
      <c r="E120" s="11"/>
      <c r="F120" s="11"/>
      <c r="G120" s="11"/>
    </row>
    <row r="121" spans="1:7" ht="15.75" thickTop="1" thickBot="1" x14ac:dyDescent="0.25">
      <c r="A121" s="147">
        <v>5</v>
      </c>
      <c r="B121" s="148" t="s">
        <v>43</v>
      </c>
      <c r="C121" s="157">
        <f>SUM(C39,C40,C41)+C62+C63+C64+C84+C85+C86+C87+C106+C107+C108+C109</f>
        <v>30</v>
      </c>
      <c r="D121" s="30"/>
      <c r="E121" s="11"/>
      <c r="F121" s="11"/>
      <c r="G121" s="11"/>
    </row>
    <row r="122" spans="1:7" ht="15.75" thickTop="1" thickBot="1" x14ac:dyDescent="0.25">
      <c r="A122" s="147">
        <v>6</v>
      </c>
      <c r="B122" s="158" t="s">
        <v>87</v>
      </c>
      <c r="C122" s="159">
        <f>SUM(C42+C65)+C110</f>
        <v>20</v>
      </c>
      <c r="D122" s="30"/>
      <c r="E122" s="11"/>
      <c r="F122" s="11"/>
      <c r="G122" s="11"/>
    </row>
    <row r="123" spans="1:7" ht="15.75" thickTop="1" thickBot="1" x14ac:dyDescent="0.25">
      <c r="A123" s="160">
        <v>7</v>
      </c>
      <c r="B123" s="158" t="s">
        <v>45</v>
      </c>
      <c r="C123" s="159">
        <f>SUM(C43,C66,C67)+C111+C89+C90</f>
        <v>8</v>
      </c>
      <c r="D123" s="30"/>
      <c r="E123" s="11"/>
      <c r="F123" s="11"/>
      <c r="G123" s="11"/>
    </row>
    <row r="124" spans="1:7" ht="15.75" thickTop="1" thickBot="1" x14ac:dyDescent="0.25">
      <c r="A124" s="161" t="s">
        <v>88</v>
      </c>
      <c r="B124" s="162"/>
      <c r="C124" s="163">
        <f>SUM(C117:C123)</f>
        <v>134</v>
      </c>
      <c r="D124" s="30"/>
      <c r="E124" s="11"/>
      <c r="F124" s="11"/>
      <c r="G124" s="11"/>
    </row>
    <row r="125" spans="1:7" ht="15" thickTop="1" x14ac:dyDescent="0.2"/>
    <row r="128" spans="1:7" ht="15" customHeight="1" thickBot="1" x14ac:dyDescent="0.25"/>
    <row r="129" spans="2:5" ht="15.75" thickTop="1" thickBot="1" x14ac:dyDescent="0.25">
      <c r="B129" s="164" t="s">
        <v>83</v>
      </c>
      <c r="C129" s="164"/>
      <c r="D129" s="164"/>
    </row>
    <row r="130" spans="2:5" ht="15.75" thickTop="1" thickBot="1" x14ac:dyDescent="0.25">
      <c r="B130" s="72" t="s">
        <v>26</v>
      </c>
      <c r="C130" s="72"/>
      <c r="D130" s="72"/>
    </row>
    <row r="131" spans="2:5" ht="15.75" thickTop="1" thickBot="1" x14ac:dyDescent="0.25">
      <c r="B131" s="72"/>
      <c r="C131" s="72"/>
      <c r="D131" s="72"/>
    </row>
    <row r="132" spans="2:5" ht="34.5" customHeight="1" thickTop="1" thickBot="1" x14ac:dyDescent="0.25">
      <c r="B132" s="82" t="s">
        <v>84</v>
      </c>
      <c r="C132" s="83"/>
      <c r="D132" s="84"/>
    </row>
    <row r="133" spans="2:5" ht="24.75" customHeight="1" thickTop="1" thickBot="1" x14ac:dyDescent="0.25">
      <c r="B133" s="85" t="s">
        <v>46</v>
      </c>
      <c r="C133" s="85"/>
      <c r="D133" s="27" t="s">
        <v>47</v>
      </c>
      <c r="E133" s="165"/>
    </row>
    <row r="134" spans="2:5" ht="31.9" customHeight="1" thickTop="1" thickBot="1" x14ac:dyDescent="0.25">
      <c r="B134" s="166" t="s">
        <v>49</v>
      </c>
      <c r="C134" s="166"/>
      <c r="D134" s="19">
        <f>SUM(L34,L59,L79,L102)</f>
        <v>39</v>
      </c>
      <c r="E134" s="167">
        <f>SUM(M34:S35,M59:S60,M79:S80,M102:S103)</f>
        <v>39</v>
      </c>
    </row>
    <row r="135" spans="2:5" ht="21" customHeight="1" thickTop="1" thickBot="1" x14ac:dyDescent="0.25">
      <c r="B135" s="168" t="s">
        <v>52</v>
      </c>
      <c r="C135" s="168"/>
      <c r="D135" s="19">
        <f>SUM(L36,L61,L81,L104)</f>
        <v>109</v>
      </c>
      <c r="E135" s="167">
        <f>SUM(M36:S37,M61:S62,M81:S82,M104:S105)</f>
        <v>109</v>
      </c>
    </row>
    <row r="136" spans="2:5" ht="36" customHeight="1" thickTop="1" thickBot="1" x14ac:dyDescent="0.25">
      <c r="B136" s="168" t="s">
        <v>56</v>
      </c>
      <c r="C136" s="168"/>
      <c r="D136" s="19">
        <f>SUM(L83,L106,L63,L38)</f>
        <v>76</v>
      </c>
      <c r="E136" s="167">
        <f>SUM(M38:S40,M63:T63,M83:S85,M106:S109)</f>
        <v>76</v>
      </c>
    </row>
    <row r="137" spans="2:5" ht="29.25" customHeight="1" thickTop="1" x14ac:dyDescent="0.2">
      <c r="C137" s="171"/>
      <c r="D137" s="172"/>
    </row>
  </sheetData>
  <mergeCells count="206">
    <mergeCell ref="L81:L82"/>
    <mergeCell ref="J83:K85"/>
    <mergeCell ref="L83:L85"/>
    <mergeCell ref="B84:B87"/>
    <mergeCell ref="B89:B90"/>
    <mergeCell ref="A91:B91"/>
    <mergeCell ref="C93:D93"/>
    <mergeCell ref="A96:A97"/>
    <mergeCell ref="J96:L99"/>
    <mergeCell ref="B99:B101"/>
    <mergeCell ref="J100:L100"/>
    <mergeCell ref="J101:K101"/>
    <mergeCell ref="J61:K62"/>
    <mergeCell ref="L61:L62"/>
    <mergeCell ref="B62:B64"/>
    <mergeCell ref="J63:K65"/>
    <mergeCell ref="L63:L65"/>
    <mergeCell ref="B66:B67"/>
    <mergeCell ref="A68:B68"/>
    <mergeCell ref="C70:D70"/>
    <mergeCell ref="A73:A74"/>
    <mergeCell ref="E73:E74"/>
    <mergeCell ref="J73:L76"/>
    <mergeCell ref="B75:B78"/>
    <mergeCell ref="J77:L77"/>
    <mergeCell ref="J78:K78"/>
    <mergeCell ref="L36:L37"/>
    <mergeCell ref="J38:K40"/>
    <mergeCell ref="L38:L40"/>
    <mergeCell ref="B39:B41"/>
    <mergeCell ref="A44:B44"/>
    <mergeCell ref="C46:D46"/>
    <mergeCell ref="A49:A50"/>
    <mergeCell ref="E49:E50"/>
    <mergeCell ref="B51:B55"/>
    <mergeCell ref="J53:L56"/>
    <mergeCell ref="A21:G21"/>
    <mergeCell ref="A23:G23"/>
    <mergeCell ref="C25:D25"/>
    <mergeCell ref="A28:A29"/>
    <mergeCell ref="E28:E29"/>
    <mergeCell ref="B30:B31"/>
    <mergeCell ref="B32:B33"/>
    <mergeCell ref="B35:B38"/>
    <mergeCell ref="B58:B61"/>
    <mergeCell ref="B81:B83"/>
    <mergeCell ref="B103:B105"/>
    <mergeCell ref="B106:B109"/>
    <mergeCell ref="A112:B112"/>
    <mergeCell ref="A114:C114"/>
    <mergeCell ref="A115:C115"/>
    <mergeCell ref="A124:B124"/>
    <mergeCell ref="B129:D129"/>
    <mergeCell ref="B130:D131"/>
    <mergeCell ref="B132:D132"/>
    <mergeCell ref="B133:C133"/>
    <mergeCell ref="B134:C134"/>
    <mergeCell ref="B135:C135"/>
    <mergeCell ref="B136:C136"/>
    <mergeCell ref="B28:B29"/>
    <mergeCell ref="F28:F29"/>
    <mergeCell ref="B19:E19"/>
    <mergeCell ref="B2:E2"/>
    <mergeCell ref="B3:E3"/>
    <mergeCell ref="B4:E4"/>
    <mergeCell ref="B15:E15"/>
    <mergeCell ref="B16:E16"/>
    <mergeCell ref="B18:E18"/>
    <mergeCell ref="N32:N33"/>
    <mergeCell ref="O32:O33"/>
    <mergeCell ref="P32:P33"/>
    <mergeCell ref="Q32:Q33"/>
    <mergeCell ref="R32:R33"/>
    <mergeCell ref="S32:S33"/>
    <mergeCell ref="J28:L31"/>
    <mergeCell ref="M31:S31"/>
    <mergeCell ref="J32:L32"/>
    <mergeCell ref="M32:M33"/>
    <mergeCell ref="J33:K33"/>
    <mergeCell ref="Q34:Q35"/>
    <mergeCell ref="R34:R35"/>
    <mergeCell ref="S34:S35"/>
    <mergeCell ref="M36:M37"/>
    <mergeCell ref="N36:N37"/>
    <mergeCell ref="O36:O37"/>
    <mergeCell ref="P36:P37"/>
    <mergeCell ref="Q36:Q37"/>
    <mergeCell ref="R36:R37"/>
    <mergeCell ref="S36:S37"/>
    <mergeCell ref="M38:M40"/>
    <mergeCell ref="M34:M35"/>
    <mergeCell ref="N34:N35"/>
    <mergeCell ref="O34:O35"/>
    <mergeCell ref="P34:P35"/>
    <mergeCell ref="J34:K35"/>
    <mergeCell ref="L34:L35"/>
    <mergeCell ref="J36:K37"/>
    <mergeCell ref="B49:B50"/>
    <mergeCell ref="F49:F50"/>
    <mergeCell ref="S38:S40"/>
    <mergeCell ref="N38:N40"/>
    <mergeCell ref="O38:O40"/>
    <mergeCell ref="P38:P40"/>
    <mergeCell ref="Q38:Q40"/>
    <mergeCell ref="R38:R40"/>
    <mergeCell ref="M59:M60"/>
    <mergeCell ref="N59:N60"/>
    <mergeCell ref="N57:N58"/>
    <mergeCell ref="O57:O58"/>
    <mergeCell ref="P57:P58"/>
    <mergeCell ref="Q57:Q58"/>
    <mergeCell ref="R57:R58"/>
    <mergeCell ref="S57:S58"/>
    <mergeCell ref="M56:S56"/>
    <mergeCell ref="J57:L57"/>
    <mergeCell ref="M57:M58"/>
    <mergeCell ref="J58:K58"/>
    <mergeCell ref="J59:K60"/>
    <mergeCell ref="L59:L60"/>
    <mergeCell ref="M63:M65"/>
    <mergeCell ref="N63:N65"/>
    <mergeCell ref="O63:O65"/>
    <mergeCell ref="M61:M62"/>
    <mergeCell ref="N61:N62"/>
    <mergeCell ref="O61:O62"/>
    <mergeCell ref="P61:P62"/>
    <mergeCell ref="Q61:Q62"/>
    <mergeCell ref="R61:R62"/>
    <mergeCell ref="S61:S62"/>
    <mergeCell ref="O59:O60"/>
    <mergeCell ref="P59:P60"/>
    <mergeCell ref="Q59:Q60"/>
    <mergeCell ref="R59:R60"/>
    <mergeCell ref="S59:S60"/>
    <mergeCell ref="B73:B74"/>
    <mergeCell ref="P63:P65"/>
    <mergeCell ref="Q63:Q65"/>
    <mergeCell ref="R63:R65"/>
    <mergeCell ref="S63:S65"/>
    <mergeCell ref="F73:F74"/>
    <mergeCell ref="N77:N78"/>
    <mergeCell ref="O77:O78"/>
    <mergeCell ref="P77:P78"/>
    <mergeCell ref="Q77:Q78"/>
    <mergeCell ref="R77:R78"/>
    <mergeCell ref="S77:S78"/>
    <mergeCell ref="M76:S76"/>
    <mergeCell ref="M77:M78"/>
    <mergeCell ref="Q79:Q80"/>
    <mergeCell ref="R79:R80"/>
    <mergeCell ref="S79:S80"/>
    <mergeCell ref="M81:M82"/>
    <mergeCell ref="N81:N82"/>
    <mergeCell ref="O81:O82"/>
    <mergeCell ref="P81:P82"/>
    <mergeCell ref="Q81:Q82"/>
    <mergeCell ref="R81:R82"/>
    <mergeCell ref="S81:S82"/>
    <mergeCell ref="M83:M85"/>
    <mergeCell ref="M79:M80"/>
    <mergeCell ref="N79:N80"/>
    <mergeCell ref="O79:O80"/>
    <mergeCell ref="P79:P80"/>
    <mergeCell ref="J79:K80"/>
    <mergeCell ref="L79:L80"/>
    <mergeCell ref="J81:K82"/>
    <mergeCell ref="S83:S85"/>
    <mergeCell ref="N83:N85"/>
    <mergeCell ref="O83:O85"/>
    <mergeCell ref="P83:P85"/>
    <mergeCell ref="Q83:Q85"/>
    <mergeCell ref="R83:R85"/>
    <mergeCell ref="F96:F97"/>
    <mergeCell ref="G96:G97"/>
    <mergeCell ref="B96:B97"/>
    <mergeCell ref="C96:C97"/>
    <mergeCell ref="D96:D97"/>
    <mergeCell ref="E96:E97"/>
    <mergeCell ref="M99:S99"/>
    <mergeCell ref="M102:M103"/>
    <mergeCell ref="N102:N103"/>
    <mergeCell ref="O102:O103"/>
    <mergeCell ref="P102:P103"/>
    <mergeCell ref="Q102:Q103"/>
    <mergeCell ref="R102:R103"/>
    <mergeCell ref="S102:S103"/>
    <mergeCell ref="J102:K103"/>
    <mergeCell ref="L102:L103"/>
    <mergeCell ref="P104:P105"/>
    <mergeCell ref="Q104:Q105"/>
    <mergeCell ref="R104:R105"/>
    <mergeCell ref="S104:S105"/>
    <mergeCell ref="M104:M105"/>
    <mergeCell ref="N104:N105"/>
    <mergeCell ref="O104:O105"/>
    <mergeCell ref="J104:K105"/>
    <mergeCell ref="L104:L105"/>
    <mergeCell ref="P106:P109"/>
    <mergeCell ref="Q106:Q109"/>
    <mergeCell ref="R106:R109"/>
    <mergeCell ref="S106:S109"/>
    <mergeCell ref="M106:M109"/>
    <mergeCell ref="N106:N109"/>
    <mergeCell ref="O106:O109"/>
    <mergeCell ref="J106:K109"/>
    <mergeCell ref="L106:L109"/>
  </mergeCells>
  <conditionalFormatting sqref="C124">
    <cfRule type="expression" dxfId="3" priority="4">
      <formula>$C$105=$D$97</formula>
    </cfRule>
  </conditionalFormatting>
  <conditionalFormatting sqref="D134">
    <cfRule type="cellIs" dxfId="2" priority="3" operator="equal">
      <formula>$E$115</formula>
    </cfRule>
  </conditionalFormatting>
  <conditionalFormatting sqref="D135">
    <cfRule type="cellIs" dxfId="1" priority="2" operator="equal">
      <formula>$E$116</formula>
    </cfRule>
  </conditionalFormatting>
  <conditionalFormatting sqref="D136">
    <cfRule type="cellIs" dxfId="0" priority="1" operator="equal">
      <formula>$E$117</formula>
    </cfRule>
  </conditionalFormatting>
  <pageMargins left="0.70866141732283472" right="0.70866141732283472" top="0.74803149606299213" bottom="0.74803149606299213" header="0.31496062992125984" footer="0.31496062992125984"/>
  <pageSetup scale="7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- ABRIL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Rene  Gonzalez Morales</dc:creator>
  <cp:lastModifiedBy>Carlos Enrique Calderón Hernández</cp:lastModifiedBy>
  <cp:lastPrinted>2020-10-02T17:00:01Z</cp:lastPrinted>
  <dcterms:created xsi:type="dcterms:W3CDTF">2018-08-30T17:28:14Z</dcterms:created>
  <dcterms:modified xsi:type="dcterms:W3CDTF">2024-05-21T13:40:02Z</dcterms:modified>
</cp:coreProperties>
</file>