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12 Diciembre 2022\Logistica\Dirección\"/>
    </mc:Choice>
  </mc:AlternateContent>
  <bookViews>
    <workbookView xWindow="0" yWindow="0" windowWidth="28800" windowHeight="12570"/>
  </bookViews>
  <sheets>
    <sheet name="Verificación de Calidad Física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9" l="1"/>
  <c r="E128" i="9"/>
  <c r="C126" i="9"/>
  <c r="D114" i="9"/>
  <c r="D119" i="9" s="1"/>
  <c r="D107" i="9"/>
  <c r="F104" i="9"/>
  <c r="M100" i="9"/>
  <c r="M97" i="9"/>
  <c r="F97" i="9"/>
  <c r="F96" i="9"/>
  <c r="M95" i="9"/>
  <c r="D79" i="9"/>
  <c r="E119" i="9" s="1"/>
  <c r="R77" i="9"/>
  <c r="M77" i="9"/>
  <c r="R75" i="9"/>
  <c r="M75" i="9"/>
  <c r="F75" i="9"/>
  <c r="R73" i="9"/>
  <c r="M73" i="9"/>
  <c r="F70" i="9"/>
  <c r="F68" i="9"/>
  <c r="F66" i="9"/>
  <c r="M58" i="9"/>
  <c r="F130" i="9" s="1"/>
  <c r="D57" i="9"/>
  <c r="M56" i="9"/>
  <c r="F56" i="9"/>
  <c r="M54" i="9"/>
  <c r="F128" i="9" s="1"/>
  <c r="F54" i="9"/>
  <c r="F52" i="9"/>
  <c r="F51" i="9"/>
  <c r="F49" i="9"/>
  <c r="D35" i="9"/>
  <c r="F33" i="9"/>
  <c r="M32" i="9"/>
  <c r="F32" i="9"/>
  <c r="M30" i="9"/>
  <c r="F129" i="9" s="1"/>
  <c r="M28" i="9"/>
  <c r="F28" i="9"/>
  <c r="F24" i="9"/>
  <c r="E129" i="9" l="1"/>
</calcChain>
</file>

<file path=xl/sharedStrings.xml><?xml version="1.0" encoding="utf-8"?>
<sst xmlns="http://schemas.openxmlformats.org/spreadsheetml/2006/main" count="372" uniqueCount="82">
  <si>
    <t>MES:</t>
  </si>
  <si>
    <t>No.</t>
  </si>
  <si>
    <t>BODEGA</t>
  </si>
  <si>
    <t>TRATADO</t>
  </si>
  <si>
    <t>TOTALES</t>
  </si>
  <si>
    <t>Retalhuleu</t>
  </si>
  <si>
    <t xml:space="preserve">UNIDAD </t>
  </si>
  <si>
    <t>Tactic</t>
  </si>
  <si>
    <t>Ipala</t>
  </si>
  <si>
    <t>Fraijanes</t>
  </si>
  <si>
    <t>ml.</t>
  </si>
  <si>
    <t>Los Amates</t>
  </si>
  <si>
    <t>Quetzaltenango</t>
  </si>
  <si>
    <t>Pastillas</t>
  </si>
  <si>
    <t>PRODUCTO O AMBIENTE</t>
  </si>
  <si>
    <t>CANTIDAD UTILIZADA</t>
  </si>
  <si>
    <t>Tratamientos preventivos y curativos de los productos almacenados en bodegas</t>
  </si>
  <si>
    <t>Dirección de Logística</t>
  </si>
  <si>
    <t>Chimaltenango</t>
  </si>
  <si>
    <t>Ambiente General</t>
  </si>
  <si>
    <t>-</t>
  </si>
  <si>
    <t>Vapona</t>
  </si>
  <si>
    <t>Phosamine</t>
  </si>
  <si>
    <t>No. DE APLICACIONES</t>
  </si>
  <si>
    <t>QUÍMICO UTILIZADO</t>
  </si>
  <si>
    <t>No. DE</t>
  </si>
  <si>
    <t>QUÍMICO</t>
  </si>
  <si>
    <t>APLICACIONES</t>
  </si>
  <si>
    <t>UTILIZADO</t>
  </si>
  <si>
    <t>Hedonal</t>
  </si>
  <si>
    <t>PRODUCTO O AMBIENTE TRATADO</t>
  </si>
  <si>
    <t>Pisos y paredes</t>
  </si>
  <si>
    <t>K-obiol</t>
  </si>
  <si>
    <t>K-otrine</t>
  </si>
  <si>
    <t>Imbirex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</si>
  <si>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</si>
  <si>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</si>
  <si>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</si>
  <si>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</si>
  <si>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</si>
  <si>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</si>
  <si>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--</t>
  </si>
  <si>
    <t>Roundup</t>
  </si>
  <si>
    <t>Arroz</t>
  </si>
  <si>
    <t>DECRETO 16-2021</t>
  </si>
  <si>
    <t>ARTÍCULO 18, GESTIÓN DE LAS INTERVENCIONES RELEVANTES</t>
  </si>
  <si>
    <t>MONITOREO DE CALIDAD FISICA DE LOS ALIMENTOS EN LA RECEPCION, ALMACENAMIENTO Y DESPACHO.</t>
  </si>
  <si>
    <t>Bodegas</t>
  </si>
  <si>
    <t>Actividad</t>
  </si>
  <si>
    <t>Cantidad</t>
  </si>
  <si>
    <t>monitoreo de calidad fisica de los alimentos</t>
  </si>
  <si>
    <t>Interior Bodegas</t>
  </si>
  <si>
    <t>Verificacion del alimentos previo al despacho</t>
  </si>
  <si>
    <t>K-othrine</t>
  </si>
  <si>
    <t>Curativo</t>
  </si>
  <si>
    <t>Preventivo</t>
  </si>
  <si>
    <t>verificacion de los alimentos previo a la recepción</t>
  </si>
  <si>
    <t>Interior Bodega</t>
  </si>
  <si>
    <t>José Luis Jiménez/ Lisbeth Perucho</t>
  </si>
  <si>
    <t>Frijol</t>
  </si>
  <si>
    <t>Arroz, harina nixtamalizada y avena</t>
  </si>
  <si>
    <t>aceite mineral</t>
  </si>
  <si>
    <t>RESUMEN</t>
  </si>
  <si>
    <t>Bodega</t>
  </si>
  <si>
    <t>No. De aplicaciónes</t>
  </si>
  <si>
    <t xml:space="preserve">Retalhuleu </t>
  </si>
  <si>
    <t>Total</t>
  </si>
  <si>
    <t>MES: SEPTIEMBRE A DICIEMBRE 2022</t>
  </si>
  <si>
    <t>6 de  febrero del 2023</t>
  </si>
  <si>
    <t>Arroz China y frijol</t>
  </si>
  <si>
    <t>SEPTIEMBRE</t>
  </si>
  <si>
    <t>Lt.</t>
  </si>
  <si>
    <t xml:space="preserve">Arroz China </t>
  </si>
  <si>
    <t>Arroz China, Maseca y Avena</t>
  </si>
  <si>
    <t>----</t>
  </si>
  <si>
    <t>OCTUBRE</t>
  </si>
  <si>
    <t>NOVIEMBRE</t>
  </si>
  <si>
    <t>Embirex</t>
  </si>
  <si>
    <t>Maiz</t>
  </si>
  <si>
    <t>DICIEMBRE</t>
  </si>
  <si>
    <t>Imbirix</t>
  </si>
  <si>
    <t>RESUMEN 
SEPTIEMBRE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</si>
</sst>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Tahoma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0"/>
      <name val="Tahoma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theme="4"/>
      </patternFill>
    </fill>
  </fills>
  <borders count="3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 style="double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theme="4"/>
      </left>
      <right/>
      <top/>
      <bottom/>
      <diagonal/>
    </border>
    <border>
      <left/>
      <right/>
      <top/>
      <bottom style="thin">
        <color theme="4"/>
      </bottom>
      <diagonal/>
    </border>
    <border>
      <left/>
      <right style="double">
        <color theme="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8" fillId="0" borderId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4" borderId="0" applyNumberFormat="0" applyBorder="0" applyAlignment="0" applyProtection="0"/>
    <xf numFmtId="0" fontId="13" fillId="0" borderId="18" applyNumberFormat="0" applyFill="0" applyAlignment="0" applyProtection="0"/>
    <xf numFmtId="0" fontId="15" fillId="0" borderId="0"/>
    <xf numFmtId="0" fontId="16" fillId="5" borderId="0" applyNumberFormat="0" applyBorder="0" applyAlignment="0" applyProtection="0"/>
  </cellStyleXfs>
  <cellXfs count="175">
    <xf numFmtId="0" fontId="0" fillId="0" borderId="0" xfId="0"/>
    <xf numFmtId="0" fontId="0" fillId="0" borderId="0" xfId="0" applyBorder="1"/>
    <xf numFmtId="0" fontId="3" fillId="0" borderId="0" xfId="0" applyFont="1"/>
    <xf numFmtId="0" fontId="2" fillId="3" borderId="1" xfId="1" applyFont="1" applyFill="1" applyAlignment="1">
      <alignment horizontal="center"/>
    </xf>
    <xf numFmtId="0" fontId="2" fillId="0" borderId="1" xfId="1" applyFont="1"/>
    <xf numFmtId="0" fontId="2" fillId="0" borderId="1" xfId="1" applyFont="1" applyAlignment="1">
      <alignment horizontal="right"/>
    </xf>
    <xf numFmtId="4" fontId="2" fillId="2" borderId="1" xfId="1" applyNumberFormat="1" applyFont="1" applyFill="1" applyAlignment="1">
      <alignment horizontal="center"/>
    </xf>
    <xf numFmtId="0" fontId="2" fillId="2" borderId="1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4" fontId="7" fillId="2" borderId="1" xfId="1" applyNumberFormat="1" applyFont="1" applyFill="1" applyAlignment="1">
      <alignment horizontal="center"/>
    </xf>
    <xf numFmtId="0" fontId="7" fillId="0" borderId="1" xfId="1" applyFont="1" applyAlignment="1">
      <alignment horizontal="right"/>
    </xf>
    <xf numFmtId="0" fontId="7" fillId="0" borderId="1" xfId="1" applyFont="1"/>
    <xf numFmtId="0" fontId="7" fillId="2" borderId="17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0" borderId="2" xfId="1" applyFont="1" applyBorder="1"/>
    <xf numFmtId="0" fontId="4" fillId="0" borderId="0" xfId="0" applyFont="1"/>
    <xf numFmtId="0" fontId="7" fillId="3" borderId="1" xfId="1" applyFont="1" applyFill="1" applyAlignment="1">
      <alignment horizontal="center"/>
    </xf>
    <xf numFmtId="0" fontId="9" fillId="0" borderId="0" xfId="2" applyFont="1" applyFill="1" applyBorder="1"/>
    <xf numFmtId="0" fontId="8" fillId="0" borderId="0" xfId="2" applyFill="1" applyBorder="1"/>
    <xf numFmtId="0" fontId="6" fillId="0" borderId="0" xfId="2" applyFont="1" applyFill="1" applyBorder="1"/>
    <xf numFmtId="0" fontId="8" fillId="0" borderId="21" xfId="2" applyFill="1" applyBorder="1"/>
    <xf numFmtId="0" fontId="11" fillId="0" borderId="0" xfId="2" applyFont="1" applyFill="1" applyBorder="1"/>
    <xf numFmtId="0" fontId="8" fillId="0" borderId="22" xfId="2" applyFill="1" applyBorder="1"/>
    <xf numFmtId="0" fontId="8" fillId="0" borderId="23" xfId="2" applyFill="1" applyBorder="1"/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0" fontId="15" fillId="0" borderId="0" xfId="7" applyBorder="1"/>
    <xf numFmtId="0" fontId="8" fillId="0" borderId="19" xfId="2" applyFill="1" applyBorder="1"/>
    <xf numFmtId="0" fontId="15" fillId="0" borderId="23" xfId="7" applyBorder="1"/>
    <xf numFmtId="0" fontId="8" fillId="0" borderId="24" xfId="2" applyFill="1" applyBorder="1"/>
    <xf numFmtId="0" fontId="4" fillId="0" borderId="1" xfId="1" applyFont="1" applyFill="1" applyAlignment="1">
      <alignment horizontal="center"/>
    </xf>
    <xf numFmtId="0" fontId="4" fillId="0" borderId="1" xfId="1" applyFont="1" applyFill="1" applyAlignment="1">
      <alignment horizontal="center" vertical="center"/>
    </xf>
    <xf numFmtId="3" fontId="4" fillId="0" borderId="1" xfId="1" applyNumberFormat="1" applyFont="1" applyFill="1" applyAlignment="1">
      <alignment horizontal="center"/>
    </xf>
    <xf numFmtId="0" fontId="3" fillId="0" borderId="1" xfId="1" applyFont="1" applyFill="1" applyAlignment="1">
      <alignment horizontal="center"/>
    </xf>
    <xf numFmtId="0" fontId="3" fillId="0" borderId="1" xfId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" xfId="1" quotePrefix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4" fillId="0" borderId="1" xfId="1" quotePrefix="1" applyFont="1" applyFill="1" applyAlignment="1">
      <alignment horizontal="center"/>
    </xf>
    <xf numFmtId="3" fontId="4" fillId="0" borderId="1" xfId="1" applyNumberFormat="1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/>
    </xf>
    <xf numFmtId="3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4" fillId="0" borderId="2" xfId="1" quotePrefix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4" fillId="0" borderId="9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2" fillId="2" borderId="1" xfId="1" applyFont="1" applyFill="1" applyAlignment="1">
      <alignment horizontal="center"/>
    </xf>
    <xf numFmtId="0" fontId="7" fillId="2" borderId="1" xfId="1" applyFont="1" applyFill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/>
    <xf numFmtId="0" fontId="3" fillId="0" borderId="29" xfId="0" applyFont="1" applyBorder="1" applyAlignment="1">
      <alignment horizontal="center"/>
    </xf>
    <xf numFmtId="0" fontId="3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0" xfId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7" fillId="2" borderId="1" xfId="1" applyFont="1" applyFill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17" fontId="7" fillId="2" borderId="1" xfId="1" applyNumberFormat="1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2" borderId="1" xfId="1" applyFont="1" applyFill="1" applyAlignment="1">
      <alignment horizontal="center" vertical="center"/>
    </xf>
    <xf numFmtId="0" fontId="7" fillId="2" borderId="1" xfId="1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1" xfId="1" applyFont="1" applyFill="1" applyAlignment="1">
      <alignment horizontal="center"/>
    </xf>
    <xf numFmtId="17" fontId="2" fillId="2" borderId="1" xfId="1" applyNumberFormat="1" applyFont="1" applyFill="1" applyAlignment="1">
      <alignment horizontal="center"/>
    </xf>
    <xf numFmtId="0" fontId="0" fillId="0" borderId="4" xfId="0" quotePrefix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2" fillId="2" borderId="1" xfId="1" applyFont="1" applyFill="1" applyAlignment="1">
      <alignment horizontal="center" vertical="center"/>
    </xf>
    <xf numFmtId="0" fontId="2" fillId="2" borderId="1" xfId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left"/>
    </xf>
    <xf numFmtId="0" fontId="10" fillId="0" borderId="20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19" xfId="2" applyFont="1" applyFill="1" applyBorder="1" applyAlignment="1">
      <alignment horizontal="center"/>
    </xf>
    <xf numFmtId="0" fontId="18" fillId="5" borderId="0" xfId="8" applyFont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4" fillId="0" borderId="30" xfId="1" applyFont="1" applyFill="1" applyBorder="1" applyAlignment="1">
      <alignment horizontal="center"/>
    </xf>
    <xf numFmtId="0" fontId="6" fillId="0" borderId="17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8" xfId="1" applyFont="1" applyFill="1" applyBorder="1" applyAlignment="1">
      <alignment horizontal="center"/>
    </xf>
    <xf numFmtId="0" fontId="6" fillId="0" borderId="1" xfId="0" applyFont="1" applyBorder="1"/>
    <xf numFmtId="0" fontId="0" fillId="0" borderId="13" xfId="0" applyBorder="1" applyAlignment="1">
      <alignment horizontal="center" vertical="center"/>
    </xf>
    <xf numFmtId="0" fontId="7" fillId="0" borderId="8" xfId="1" applyFont="1" applyBorder="1"/>
    <xf numFmtId="0" fontId="2" fillId="3" borderId="2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/>
    </xf>
    <xf numFmtId="0" fontId="0" fillId="0" borderId="9" xfId="0" applyBorder="1"/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22" fillId="0" borderId="0" xfId="0" applyFont="1"/>
  </cellXfs>
  <cellStyles count="9">
    <cellStyle name="Énfasis1" xfId="8" builtinId="29"/>
    <cellStyle name="Millares 2" xfId="4"/>
    <cellStyle name="Millares 3" xfId="3"/>
    <cellStyle name="Neutral 2" xfId="5"/>
    <cellStyle name="Normal" xfId="0" builtinId="0"/>
    <cellStyle name="Normal 2" xfId="2"/>
    <cellStyle name="Normal 3" xfId="7"/>
    <cellStyle name="Total" xfId="1" builtinId="25"/>
    <cellStyle name="Total 2" xfId="6"/>
  </cellStyles>
  <dxfs count="12"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color auto="1"/>
      </font>
      <fill>
        <patternFill>
          <bgColor rgb="FF92D050"/>
        </patternFill>
      </fill>
    </dxf>
    <dxf>
      <font>
        <b/>
        <i/>
        <strike val="0"/>
        <color auto="1"/>
      </font>
      <fill>
        <patternFill>
          <bgColor rgb="FF92D050"/>
        </patternFill>
      </fill>
    </dxf>
    <dxf>
      <font>
        <b/>
        <i/>
        <strike val="0"/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31"/>
  <sheetViews>
    <sheetView showGridLines="0" tabSelected="1" workbookViewId="0">
      <selection activeCell="F26" sqref="F26"/>
    </sheetView>
  </sheetViews>
  <sheetFormatPr baseColWidth="10" defaultRowHeight="14.25" x14ac:dyDescent="0.2"/>
  <cols>
    <col min="1" max="1" width="3.875" customWidth="1"/>
    <col min="2" max="2" width="4.5" customWidth="1"/>
    <col min="3" max="3" width="22.75" customWidth="1"/>
    <col min="4" max="4" width="18.375" customWidth="1"/>
    <col min="5" max="5" width="16.375" customWidth="1"/>
    <col min="6" max="6" width="16.75" customWidth="1"/>
    <col min="8" max="8" width="23.625" customWidth="1"/>
  </cols>
  <sheetData>
    <row r="1" spans="2:8" ht="15" thickBot="1" x14ac:dyDescent="0.25"/>
    <row r="2" spans="2:8" ht="15.75" x14ac:dyDescent="0.2">
      <c r="B2" s="123" t="s">
        <v>35</v>
      </c>
      <c r="C2" s="124"/>
      <c r="D2" s="124"/>
      <c r="E2" s="124"/>
      <c r="F2" s="124"/>
      <c r="G2" s="125"/>
      <c r="H2" s="29"/>
    </row>
    <row r="3" spans="2:8" ht="15" x14ac:dyDescent="0.25">
      <c r="B3" s="126" t="s">
        <v>44</v>
      </c>
      <c r="C3" s="127"/>
      <c r="D3" s="127"/>
      <c r="E3" s="127"/>
      <c r="F3" s="127"/>
      <c r="G3" s="128"/>
      <c r="H3" s="30"/>
    </row>
    <row r="4" spans="2:8" ht="15" x14ac:dyDescent="0.25">
      <c r="B4" s="126" t="s">
        <v>67</v>
      </c>
      <c r="C4" s="127"/>
      <c r="D4" s="127"/>
      <c r="E4" s="127"/>
      <c r="F4" s="127"/>
      <c r="G4" s="128"/>
      <c r="H4" s="30"/>
    </row>
    <row r="5" spans="2:8" ht="15" x14ac:dyDescent="0.25">
      <c r="B5" s="25"/>
      <c r="C5" s="26"/>
      <c r="D5" s="24"/>
      <c r="E5" s="31"/>
      <c r="F5" s="23"/>
      <c r="G5" s="32"/>
      <c r="H5" s="22"/>
    </row>
    <row r="6" spans="2:8" ht="15" x14ac:dyDescent="0.25">
      <c r="B6" s="121" t="s">
        <v>36</v>
      </c>
      <c r="C6" s="122"/>
      <c r="D6" s="24" t="s">
        <v>17</v>
      </c>
      <c r="E6" s="31"/>
      <c r="F6" s="23"/>
      <c r="G6" s="32"/>
      <c r="H6" s="22"/>
    </row>
    <row r="7" spans="2:8" ht="15" x14ac:dyDescent="0.25">
      <c r="B7" s="121" t="s">
        <v>37</v>
      </c>
      <c r="C7" s="122"/>
      <c r="D7" s="24" t="s">
        <v>17</v>
      </c>
      <c r="E7" s="31"/>
      <c r="F7" s="23"/>
      <c r="G7" s="32"/>
      <c r="H7" s="22"/>
    </row>
    <row r="8" spans="2:8" ht="15" x14ac:dyDescent="0.25">
      <c r="B8" s="121" t="s">
        <v>38</v>
      </c>
      <c r="C8" s="122"/>
      <c r="D8" s="24" t="s">
        <v>58</v>
      </c>
      <c r="E8" s="31"/>
      <c r="F8" s="23"/>
      <c r="G8" s="32"/>
      <c r="H8" s="22"/>
    </row>
    <row r="9" spans="2:8" ht="15" x14ac:dyDescent="0.25">
      <c r="B9" s="121" t="s">
        <v>39</v>
      </c>
      <c r="C9" s="122"/>
      <c r="D9" s="24" t="s">
        <v>68</v>
      </c>
      <c r="E9" s="31"/>
      <c r="F9" s="23"/>
      <c r="G9" s="32"/>
      <c r="H9" s="22"/>
    </row>
    <row r="10" spans="2:8" ht="15" x14ac:dyDescent="0.25">
      <c r="B10" s="121" t="s">
        <v>40</v>
      </c>
      <c r="C10" s="122"/>
      <c r="D10" s="24" t="s">
        <v>45</v>
      </c>
      <c r="E10" s="31"/>
      <c r="F10" s="23"/>
      <c r="G10" s="32"/>
      <c r="H10" s="22"/>
    </row>
    <row r="11" spans="2:8" ht="15" thickBot="1" x14ac:dyDescent="0.25">
      <c r="B11" s="27"/>
      <c r="C11" s="33"/>
      <c r="D11" s="33"/>
      <c r="E11" s="33"/>
      <c r="F11" s="28"/>
      <c r="G11" s="34"/>
      <c r="H11" s="22"/>
    </row>
    <row r="13" spans="2:8" x14ac:dyDescent="0.2">
      <c r="B13" s="12"/>
    </row>
    <row r="14" spans="2:8" x14ac:dyDescent="0.2">
      <c r="B14" s="129" t="s">
        <v>17</v>
      </c>
      <c r="C14" s="129"/>
      <c r="D14" s="129"/>
      <c r="E14" s="129"/>
      <c r="F14" s="129"/>
      <c r="G14" s="129"/>
      <c r="H14" s="129"/>
    </row>
    <row r="15" spans="2:8" x14ac:dyDescent="0.2">
      <c r="B15" s="20"/>
      <c r="C15" s="2"/>
      <c r="D15" s="2"/>
      <c r="E15" s="2"/>
      <c r="F15" s="2"/>
      <c r="G15" s="2"/>
      <c r="H15" s="2"/>
    </row>
    <row r="16" spans="2:8" ht="15" thickBot="1" x14ac:dyDescent="0.25">
      <c r="B16" s="113" t="s">
        <v>16</v>
      </c>
      <c r="C16" s="113"/>
      <c r="D16" s="113"/>
      <c r="E16" s="113"/>
      <c r="F16" s="113"/>
      <c r="G16" s="113"/>
      <c r="H16" s="113"/>
    </row>
    <row r="17" spans="2:20" ht="15.75" thickTop="1" thickBot="1" x14ac:dyDescent="0.25">
      <c r="B17" s="21"/>
      <c r="C17" s="3"/>
      <c r="D17" s="3"/>
      <c r="E17" s="3"/>
      <c r="F17" s="3"/>
      <c r="G17" s="3"/>
      <c r="H17" s="3"/>
    </row>
    <row r="18" spans="2:20" ht="15.75" thickTop="1" thickBot="1" x14ac:dyDescent="0.25">
      <c r="B18" s="15"/>
      <c r="C18" s="5" t="s">
        <v>0</v>
      </c>
      <c r="D18" s="114">
        <v>44805</v>
      </c>
      <c r="E18" s="113"/>
      <c r="F18" s="4"/>
      <c r="G18" s="4"/>
      <c r="H18" s="4"/>
    </row>
    <row r="19" spans="2:20" ht="15.75" thickTop="1" thickBot="1" x14ac:dyDescent="0.25">
      <c r="B19" s="15"/>
      <c r="C19" s="4"/>
      <c r="D19" s="4"/>
      <c r="E19" s="4"/>
      <c r="F19" s="4"/>
      <c r="G19" s="4"/>
      <c r="H19" s="4"/>
    </row>
    <row r="20" spans="2:20" ht="15.75" thickTop="1" thickBot="1" x14ac:dyDescent="0.25">
      <c r="B20" s="15"/>
      <c r="C20" s="4"/>
      <c r="D20" s="4"/>
      <c r="E20" s="4"/>
      <c r="F20" s="4"/>
      <c r="G20" s="4"/>
      <c r="H20" s="4"/>
    </row>
    <row r="21" spans="2:20" ht="15.75" thickTop="1" thickBot="1" x14ac:dyDescent="0.25">
      <c r="B21" s="106" t="s">
        <v>1</v>
      </c>
      <c r="C21" s="118" t="s">
        <v>2</v>
      </c>
      <c r="D21" s="7" t="s">
        <v>25</v>
      </c>
      <c r="E21" s="8" t="s">
        <v>26</v>
      </c>
      <c r="F21" s="119" t="s">
        <v>15</v>
      </c>
      <c r="G21" s="118" t="s">
        <v>6</v>
      </c>
      <c r="H21" s="7" t="s">
        <v>14</v>
      </c>
      <c r="K21" s="97" t="s">
        <v>46</v>
      </c>
      <c r="L21" s="97"/>
      <c r="M21" s="97"/>
    </row>
    <row r="22" spans="2:20" ht="15.75" thickTop="1" thickBot="1" x14ac:dyDescent="0.25">
      <c r="B22" s="106"/>
      <c r="C22" s="118"/>
      <c r="D22" s="9" t="s">
        <v>27</v>
      </c>
      <c r="E22" s="9" t="s">
        <v>28</v>
      </c>
      <c r="F22" s="119"/>
      <c r="G22" s="118"/>
      <c r="H22" s="9" t="s">
        <v>3</v>
      </c>
      <c r="K22" s="97"/>
      <c r="L22" s="97"/>
      <c r="M22" s="97"/>
    </row>
    <row r="23" spans="2:20" ht="15.75" thickTop="1" thickBot="1" x14ac:dyDescent="0.25">
      <c r="B23" s="35">
        <v>1</v>
      </c>
      <c r="C23" s="130" t="s">
        <v>18</v>
      </c>
      <c r="D23" s="36">
        <v>1</v>
      </c>
      <c r="E23" s="35" t="s">
        <v>42</v>
      </c>
      <c r="F23" s="37">
        <v>600</v>
      </c>
      <c r="G23" s="35" t="s">
        <v>10</v>
      </c>
      <c r="H23" s="35" t="s">
        <v>19</v>
      </c>
      <c r="I23" s="1"/>
      <c r="K23" s="97"/>
      <c r="L23" s="97"/>
      <c r="M23" s="97"/>
    </row>
    <row r="24" spans="2:20" ht="15.75" thickTop="1" thickBot="1" x14ac:dyDescent="0.25">
      <c r="B24" s="35">
        <v>2</v>
      </c>
      <c r="C24" s="131"/>
      <c r="D24" s="39">
        <v>2</v>
      </c>
      <c r="E24" s="38" t="s">
        <v>22</v>
      </c>
      <c r="F24" s="38">
        <f>1530+30</f>
        <v>1560</v>
      </c>
      <c r="G24" s="38" t="s">
        <v>13</v>
      </c>
      <c r="H24" s="38" t="s">
        <v>69</v>
      </c>
      <c r="I24" s="1"/>
      <c r="K24" s="97"/>
      <c r="L24" s="97"/>
      <c r="M24" s="97"/>
      <c r="N24" s="82" t="s">
        <v>47</v>
      </c>
      <c r="O24" s="99"/>
      <c r="P24" s="99"/>
      <c r="Q24" s="99"/>
      <c r="R24" s="99"/>
      <c r="S24" s="99"/>
      <c r="T24" s="83"/>
    </row>
    <row r="25" spans="2:20" ht="15.75" thickTop="1" thickBot="1" x14ac:dyDescent="0.25">
      <c r="B25" s="35">
        <v>3</v>
      </c>
      <c r="C25" s="116" t="s">
        <v>9</v>
      </c>
      <c r="D25" s="39">
        <v>1</v>
      </c>
      <c r="E25" s="38" t="s">
        <v>22</v>
      </c>
      <c r="F25" s="38">
        <v>160</v>
      </c>
      <c r="G25" s="38" t="s">
        <v>10</v>
      </c>
      <c r="H25" s="38" t="s">
        <v>51</v>
      </c>
      <c r="I25" s="1"/>
      <c r="K25" s="56"/>
      <c r="L25" s="56"/>
      <c r="M25" s="56"/>
      <c r="N25" s="81"/>
      <c r="O25" s="81"/>
      <c r="P25" s="81"/>
      <c r="Q25" s="81"/>
      <c r="R25" s="81"/>
      <c r="S25" s="81"/>
      <c r="T25" s="81"/>
    </row>
    <row r="26" spans="2:20" ht="15.75" thickTop="1" thickBot="1" x14ac:dyDescent="0.25">
      <c r="B26" s="35">
        <v>4</v>
      </c>
      <c r="C26" s="120"/>
      <c r="D26" s="39">
        <v>1</v>
      </c>
      <c r="E26" s="38" t="s">
        <v>32</v>
      </c>
      <c r="F26" s="38">
        <v>100</v>
      </c>
      <c r="G26" s="38" t="s">
        <v>10</v>
      </c>
      <c r="H26" s="38" t="s">
        <v>19</v>
      </c>
      <c r="I26" s="1"/>
      <c r="K26" s="108" t="s">
        <v>70</v>
      </c>
      <c r="L26" s="108"/>
      <c r="M26" s="108"/>
      <c r="N26" s="145" t="s">
        <v>18</v>
      </c>
      <c r="O26" s="146" t="s">
        <v>9</v>
      </c>
      <c r="P26" s="146" t="s">
        <v>8</v>
      </c>
      <c r="Q26" s="146" t="s">
        <v>11</v>
      </c>
      <c r="R26" s="147" t="s">
        <v>12</v>
      </c>
      <c r="S26" s="146" t="s">
        <v>5</v>
      </c>
      <c r="T26" s="146" t="s">
        <v>7</v>
      </c>
    </row>
    <row r="27" spans="2:20" ht="15.75" thickTop="1" thickBot="1" x14ac:dyDescent="0.25">
      <c r="B27" s="35">
        <v>5</v>
      </c>
      <c r="C27" s="117"/>
      <c r="D27" s="39">
        <v>1</v>
      </c>
      <c r="E27" s="38" t="s">
        <v>61</v>
      </c>
      <c r="F27" s="38">
        <v>5</v>
      </c>
      <c r="G27" s="38" t="s">
        <v>71</v>
      </c>
      <c r="H27" s="38" t="s">
        <v>51</v>
      </c>
      <c r="K27" s="108" t="s">
        <v>48</v>
      </c>
      <c r="L27" s="108"/>
      <c r="M27" s="54" t="s">
        <v>49</v>
      </c>
      <c r="N27" s="148"/>
      <c r="O27" s="149"/>
      <c r="P27" s="149"/>
      <c r="Q27" s="149"/>
      <c r="R27" s="150"/>
      <c r="S27" s="149"/>
      <c r="T27" s="149"/>
    </row>
    <row r="28" spans="2:20" ht="15.75" thickTop="1" thickBot="1" x14ac:dyDescent="0.25">
      <c r="B28" s="35">
        <v>6</v>
      </c>
      <c r="C28" s="116" t="s">
        <v>8</v>
      </c>
      <c r="D28" s="39">
        <v>3</v>
      </c>
      <c r="E28" s="38" t="s">
        <v>22</v>
      </c>
      <c r="F28" s="38">
        <f>104+88+90</f>
        <v>282</v>
      </c>
      <c r="G28" s="38" t="s">
        <v>13</v>
      </c>
      <c r="H28" s="38" t="s">
        <v>72</v>
      </c>
      <c r="K28" s="108" t="s">
        <v>56</v>
      </c>
      <c r="L28" s="108"/>
      <c r="M28" s="97">
        <f>SUM(N28:T29)</f>
        <v>91</v>
      </c>
      <c r="N28" s="105">
        <v>16</v>
      </c>
      <c r="O28" s="105">
        <v>12</v>
      </c>
      <c r="P28" s="105">
        <v>6</v>
      </c>
      <c r="Q28" s="105">
        <v>0</v>
      </c>
      <c r="R28" s="105">
        <v>13</v>
      </c>
      <c r="S28" s="105">
        <v>26</v>
      </c>
      <c r="T28" s="105">
        <v>18</v>
      </c>
    </row>
    <row r="29" spans="2:20" ht="15.75" thickTop="1" thickBot="1" x14ac:dyDescent="0.25">
      <c r="B29" s="35">
        <v>7</v>
      </c>
      <c r="C29" s="117"/>
      <c r="D29" s="39">
        <v>1</v>
      </c>
      <c r="E29" s="38" t="s">
        <v>21</v>
      </c>
      <c r="F29" s="38">
        <v>90</v>
      </c>
      <c r="G29" s="38" t="s">
        <v>10</v>
      </c>
      <c r="H29" s="38" t="s">
        <v>51</v>
      </c>
      <c r="K29" s="108"/>
      <c r="L29" s="108"/>
      <c r="M29" s="97"/>
      <c r="N29" s="105"/>
      <c r="O29" s="105"/>
      <c r="P29" s="105"/>
      <c r="Q29" s="105"/>
      <c r="R29" s="105"/>
      <c r="S29" s="105"/>
      <c r="T29" s="105"/>
    </row>
    <row r="30" spans="2:20" ht="15.75" thickTop="1" thickBot="1" x14ac:dyDescent="0.25">
      <c r="B30" s="35">
        <v>8</v>
      </c>
      <c r="C30" s="47" t="s">
        <v>11</v>
      </c>
      <c r="D30" s="39">
        <v>1</v>
      </c>
      <c r="E30" s="38" t="s">
        <v>32</v>
      </c>
      <c r="F30" s="38">
        <v>120</v>
      </c>
      <c r="G30" s="38" t="s">
        <v>10</v>
      </c>
      <c r="H30" s="38" t="s">
        <v>51</v>
      </c>
      <c r="K30" s="97" t="s">
        <v>50</v>
      </c>
      <c r="L30" s="97"/>
      <c r="M30" s="97">
        <f>SUM(N30:T31)</f>
        <v>49</v>
      </c>
      <c r="N30" s="105">
        <v>4</v>
      </c>
      <c r="O30" s="105">
        <v>21</v>
      </c>
      <c r="P30" s="105">
        <v>12</v>
      </c>
      <c r="Q30" s="105">
        <v>4</v>
      </c>
      <c r="R30" s="105">
        <v>1</v>
      </c>
      <c r="S30" s="105">
        <v>5</v>
      </c>
      <c r="T30" s="105">
        <v>2</v>
      </c>
    </row>
    <row r="31" spans="2:20" ht="15.75" thickTop="1" thickBot="1" x14ac:dyDescent="0.25">
      <c r="B31" s="35">
        <v>9</v>
      </c>
      <c r="C31" s="57" t="s">
        <v>12</v>
      </c>
      <c r="D31" s="39">
        <v>1</v>
      </c>
      <c r="E31" s="38" t="s">
        <v>21</v>
      </c>
      <c r="F31" s="38">
        <v>200</v>
      </c>
      <c r="G31" s="38" t="s">
        <v>10</v>
      </c>
      <c r="H31" s="38" t="s">
        <v>19</v>
      </c>
      <c r="K31" s="97"/>
      <c r="L31" s="97"/>
      <c r="M31" s="97"/>
      <c r="N31" s="105"/>
      <c r="O31" s="105"/>
      <c r="P31" s="105"/>
      <c r="Q31" s="105"/>
      <c r="R31" s="105"/>
      <c r="S31" s="105"/>
      <c r="T31" s="105"/>
    </row>
    <row r="32" spans="2:20" ht="15.75" thickTop="1" thickBot="1" x14ac:dyDescent="0.25">
      <c r="B32" s="35">
        <v>10</v>
      </c>
      <c r="C32" s="38" t="s">
        <v>5</v>
      </c>
      <c r="D32" s="39">
        <v>12</v>
      </c>
      <c r="E32" s="38" t="s">
        <v>22</v>
      </c>
      <c r="F32" s="38">
        <f>390+240+150+150+150+150+9+150+330+150+330</f>
        <v>2199</v>
      </c>
      <c r="G32" s="38" t="s">
        <v>13</v>
      </c>
      <c r="H32" s="38" t="s">
        <v>73</v>
      </c>
      <c r="K32" s="97" t="s">
        <v>52</v>
      </c>
      <c r="L32" s="97"/>
      <c r="M32" s="110">
        <f>SUM(N32:T36)</f>
        <v>34</v>
      </c>
      <c r="N32" s="105">
        <v>8</v>
      </c>
      <c r="O32" s="105">
        <v>8</v>
      </c>
      <c r="P32" s="105">
        <v>4</v>
      </c>
      <c r="Q32" s="105">
        <v>0</v>
      </c>
      <c r="R32" s="105">
        <v>0</v>
      </c>
      <c r="S32" s="105">
        <v>10</v>
      </c>
      <c r="T32" s="105">
        <v>4</v>
      </c>
    </row>
    <row r="33" spans="2:20" ht="15.75" thickTop="1" thickBot="1" x14ac:dyDescent="0.25">
      <c r="B33" s="35">
        <v>11</v>
      </c>
      <c r="C33" s="130" t="s">
        <v>7</v>
      </c>
      <c r="D33" s="39">
        <v>3</v>
      </c>
      <c r="E33" s="38" t="s">
        <v>22</v>
      </c>
      <c r="F33" s="38">
        <f>150+150+150</f>
        <v>450</v>
      </c>
      <c r="G33" s="38" t="s">
        <v>13</v>
      </c>
      <c r="H33" s="38" t="s">
        <v>59</v>
      </c>
      <c r="K33" s="97"/>
      <c r="L33" s="97"/>
      <c r="M33" s="111"/>
      <c r="N33" s="105"/>
      <c r="O33" s="105"/>
      <c r="P33" s="105"/>
      <c r="Q33" s="105"/>
      <c r="R33" s="105"/>
      <c r="S33" s="105"/>
      <c r="T33" s="105"/>
    </row>
    <row r="34" spans="2:20" ht="15.75" thickTop="1" thickBot="1" x14ac:dyDescent="0.25">
      <c r="B34" s="35">
        <v>12</v>
      </c>
      <c r="C34" s="132"/>
      <c r="D34" s="39">
        <v>1</v>
      </c>
      <c r="E34" s="38" t="s">
        <v>33</v>
      </c>
      <c r="F34" s="38">
        <v>750</v>
      </c>
      <c r="G34" s="38" t="s">
        <v>10</v>
      </c>
      <c r="H34" s="38" t="s">
        <v>19</v>
      </c>
      <c r="K34" s="97"/>
      <c r="L34" s="97"/>
      <c r="M34" s="111"/>
      <c r="N34" s="105"/>
      <c r="O34" s="105"/>
      <c r="P34" s="105"/>
      <c r="Q34" s="105"/>
      <c r="R34" s="105"/>
      <c r="S34" s="105"/>
      <c r="T34" s="105"/>
    </row>
    <row r="35" spans="2:20" ht="15.75" thickTop="1" thickBot="1" x14ac:dyDescent="0.25">
      <c r="B35" s="151" t="s">
        <v>4</v>
      </c>
      <c r="C35" s="152"/>
      <c r="D35" s="59">
        <f>SUM(D23:D34)</f>
        <v>28</v>
      </c>
      <c r="E35" s="59" t="s">
        <v>20</v>
      </c>
      <c r="F35" s="6" t="s">
        <v>20</v>
      </c>
      <c r="G35" s="59" t="s">
        <v>20</v>
      </c>
      <c r="H35" s="59" t="s">
        <v>20</v>
      </c>
      <c r="K35" s="97"/>
      <c r="L35" s="97"/>
      <c r="M35" s="111"/>
      <c r="N35" s="105"/>
      <c r="O35" s="105"/>
      <c r="P35" s="105"/>
      <c r="Q35" s="105"/>
      <c r="R35" s="105"/>
      <c r="S35" s="105"/>
      <c r="T35" s="105"/>
    </row>
    <row r="36" spans="2:20" ht="15.75" thickTop="1" thickBot="1" x14ac:dyDescent="0.25">
      <c r="B36" s="153"/>
      <c r="C36" s="2"/>
      <c r="D36" s="2"/>
      <c r="E36" s="2"/>
      <c r="F36" s="2"/>
      <c r="G36" s="2"/>
      <c r="H36" s="2"/>
      <c r="K36" s="97"/>
      <c r="L36" s="97"/>
      <c r="M36" s="112"/>
      <c r="N36" s="105"/>
      <c r="O36" s="105"/>
      <c r="P36" s="105"/>
      <c r="Q36" s="105"/>
      <c r="R36" s="105"/>
      <c r="S36" s="105"/>
      <c r="T36" s="105"/>
    </row>
    <row r="37" spans="2:20" ht="15.75" thickTop="1" thickBot="1" x14ac:dyDescent="0.25">
      <c r="B37" s="154"/>
      <c r="C37" s="5" t="s">
        <v>0</v>
      </c>
      <c r="D37" s="114">
        <v>44835</v>
      </c>
      <c r="E37" s="113"/>
      <c r="F37" s="4"/>
      <c r="G37" s="4"/>
      <c r="H37" s="4"/>
    </row>
    <row r="38" spans="2:20" ht="15.75" thickTop="1" thickBot="1" x14ac:dyDescent="0.25">
      <c r="B38" s="155"/>
      <c r="C38" s="4"/>
      <c r="D38" s="4"/>
      <c r="E38" s="4"/>
      <c r="F38" s="4"/>
      <c r="G38" s="4"/>
      <c r="H38" s="4"/>
    </row>
    <row r="39" spans="2:20" ht="15.75" thickTop="1" thickBot="1" x14ac:dyDescent="0.25">
      <c r="B39" s="19"/>
      <c r="C39" s="4"/>
      <c r="D39" s="4"/>
      <c r="E39" s="4"/>
      <c r="F39" s="4"/>
      <c r="G39" s="4"/>
      <c r="H39" s="4"/>
    </row>
    <row r="40" spans="2:20" ht="15.75" thickTop="1" thickBot="1" x14ac:dyDescent="0.25">
      <c r="B40" s="106" t="s">
        <v>1</v>
      </c>
      <c r="C40" s="118" t="s">
        <v>2</v>
      </c>
      <c r="D40" s="7" t="s">
        <v>25</v>
      </c>
      <c r="E40" s="10" t="s">
        <v>26</v>
      </c>
      <c r="F40" s="119" t="s">
        <v>15</v>
      </c>
      <c r="G40" s="118" t="s">
        <v>6</v>
      </c>
      <c r="H40" s="7" t="s">
        <v>14</v>
      </c>
    </row>
    <row r="41" spans="2:20" ht="15.75" thickTop="1" thickBot="1" x14ac:dyDescent="0.25">
      <c r="B41" s="106"/>
      <c r="C41" s="118"/>
      <c r="D41" s="9" t="s">
        <v>27</v>
      </c>
      <c r="E41" s="9" t="s">
        <v>28</v>
      </c>
      <c r="F41" s="119"/>
      <c r="G41" s="118"/>
      <c r="H41" s="9" t="s">
        <v>3</v>
      </c>
    </row>
    <row r="42" spans="2:20" ht="15.75" thickTop="1" thickBot="1" x14ac:dyDescent="0.25">
      <c r="B42" s="156">
        <v>1</v>
      </c>
      <c r="C42" s="100" t="s">
        <v>18</v>
      </c>
      <c r="D42" s="41">
        <v>1</v>
      </c>
      <c r="E42" s="41" t="s">
        <v>21</v>
      </c>
      <c r="F42" s="41">
        <v>1440</v>
      </c>
      <c r="G42" s="41" t="s">
        <v>10</v>
      </c>
      <c r="H42" s="35" t="s">
        <v>31</v>
      </c>
    </row>
    <row r="43" spans="2:20" ht="15.75" thickTop="1" thickBot="1" x14ac:dyDescent="0.25">
      <c r="B43" s="157">
        <v>2</v>
      </c>
      <c r="C43" s="101"/>
      <c r="D43" s="41">
        <v>1</v>
      </c>
      <c r="E43" s="41" t="s">
        <v>33</v>
      </c>
      <c r="F43" s="41">
        <v>480</v>
      </c>
      <c r="G43" s="41" t="s">
        <v>10</v>
      </c>
      <c r="H43" s="35" t="s">
        <v>19</v>
      </c>
    </row>
    <row r="44" spans="2:20" ht="15.75" thickTop="1" thickBot="1" x14ac:dyDescent="0.25">
      <c r="B44" s="40">
        <v>3</v>
      </c>
      <c r="C44" s="103" t="s">
        <v>9</v>
      </c>
      <c r="D44" s="36">
        <v>1</v>
      </c>
      <c r="E44" s="35" t="s">
        <v>53</v>
      </c>
      <c r="F44" s="37">
        <v>110</v>
      </c>
      <c r="G44" s="35" t="s">
        <v>10</v>
      </c>
      <c r="H44" s="35" t="s">
        <v>19</v>
      </c>
    </row>
    <row r="45" spans="2:20" ht="15.75" thickTop="1" thickBot="1" x14ac:dyDescent="0.25">
      <c r="B45" s="157">
        <v>4</v>
      </c>
      <c r="C45" s="109"/>
      <c r="D45" s="36">
        <v>1</v>
      </c>
      <c r="E45" s="35" t="s">
        <v>32</v>
      </c>
      <c r="F45" s="37">
        <v>240</v>
      </c>
      <c r="G45" s="35" t="s">
        <v>10</v>
      </c>
      <c r="H45" s="35" t="s">
        <v>19</v>
      </c>
    </row>
    <row r="46" spans="2:20" ht="15.75" thickTop="1" thickBot="1" x14ac:dyDescent="0.25">
      <c r="B46" s="40">
        <v>5</v>
      </c>
      <c r="C46" s="109"/>
      <c r="D46" s="36">
        <v>1</v>
      </c>
      <c r="E46" s="35" t="s">
        <v>21</v>
      </c>
      <c r="F46" s="37">
        <v>480</v>
      </c>
      <c r="G46" s="35" t="s">
        <v>10</v>
      </c>
      <c r="H46" s="35" t="s">
        <v>19</v>
      </c>
    </row>
    <row r="47" spans="2:20" ht="15.75" thickTop="1" thickBot="1" x14ac:dyDescent="0.25">
      <c r="B47" s="157">
        <v>6</v>
      </c>
      <c r="C47" s="104"/>
      <c r="D47" s="36">
        <v>1</v>
      </c>
      <c r="E47" s="35" t="s">
        <v>22</v>
      </c>
      <c r="F47" s="37">
        <v>399</v>
      </c>
      <c r="G47" s="35" t="s">
        <v>13</v>
      </c>
      <c r="H47" s="35" t="s">
        <v>43</v>
      </c>
    </row>
    <row r="48" spans="2:20" ht="15.75" thickTop="1" thickBot="1" x14ac:dyDescent="0.25">
      <c r="B48" s="40">
        <v>7</v>
      </c>
      <c r="C48" s="55" t="s">
        <v>8</v>
      </c>
      <c r="D48" s="41"/>
      <c r="E48" s="43" t="s">
        <v>74</v>
      </c>
      <c r="F48" s="43" t="s">
        <v>74</v>
      </c>
      <c r="G48" s="43" t="s">
        <v>74</v>
      </c>
      <c r="H48" s="43" t="s">
        <v>74</v>
      </c>
      <c r="K48" s="97" t="s">
        <v>46</v>
      </c>
      <c r="L48" s="97"/>
      <c r="M48" s="97"/>
    </row>
    <row r="49" spans="2:20" ht="15.75" thickTop="1" thickBot="1" x14ac:dyDescent="0.25">
      <c r="B49" s="157">
        <v>8</v>
      </c>
      <c r="C49" s="100" t="s">
        <v>11</v>
      </c>
      <c r="D49" s="36">
        <v>2</v>
      </c>
      <c r="E49" s="35" t="s">
        <v>53</v>
      </c>
      <c r="F49" s="37">
        <f>160+600</f>
        <v>760</v>
      </c>
      <c r="G49" s="35" t="s">
        <v>10</v>
      </c>
      <c r="H49" s="35" t="s">
        <v>51</v>
      </c>
      <c r="K49" s="97"/>
      <c r="L49" s="97"/>
      <c r="M49" s="97"/>
    </row>
    <row r="50" spans="2:20" ht="15.75" thickTop="1" thickBot="1" x14ac:dyDescent="0.25">
      <c r="B50" s="40">
        <v>9</v>
      </c>
      <c r="C50" s="101"/>
      <c r="D50" s="36">
        <v>1</v>
      </c>
      <c r="E50" s="35" t="s">
        <v>21</v>
      </c>
      <c r="F50" s="37">
        <v>300</v>
      </c>
      <c r="G50" s="35" t="s">
        <v>10</v>
      </c>
      <c r="H50" s="35" t="s">
        <v>51</v>
      </c>
      <c r="K50" s="97"/>
      <c r="L50" s="97"/>
      <c r="M50" s="97"/>
    </row>
    <row r="51" spans="2:20" ht="15.75" thickTop="1" thickBot="1" x14ac:dyDescent="0.25">
      <c r="B51" s="157">
        <v>10</v>
      </c>
      <c r="C51" s="102"/>
      <c r="D51" s="36">
        <v>3</v>
      </c>
      <c r="E51" s="35" t="s">
        <v>32</v>
      </c>
      <c r="F51" s="35">
        <f>120+120+240</f>
        <v>480</v>
      </c>
      <c r="G51" s="35" t="s">
        <v>10</v>
      </c>
      <c r="H51" s="35" t="s">
        <v>51</v>
      </c>
      <c r="K51" s="97"/>
      <c r="L51" s="97"/>
      <c r="M51" s="97"/>
      <c r="N51" s="82" t="s">
        <v>47</v>
      </c>
      <c r="O51" s="99"/>
      <c r="P51" s="99"/>
      <c r="Q51" s="99"/>
      <c r="R51" s="99"/>
      <c r="S51" s="99"/>
      <c r="T51" s="83"/>
    </row>
    <row r="52" spans="2:20" ht="15.75" thickTop="1" thickBot="1" x14ac:dyDescent="0.25">
      <c r="B52" s="40">
        <v>11</v>
      </c>
      <c r="C52" s="100" t="s">
        <v>12</v>
      </c>
      <c r="D52" s="36">
        <v>2</v>
      </c>
      <c r="E52" s="35" t="s">
        <v>21</v>
      </c>
      <c r="F52" s="37">
        <f>200+400</f>
        <v>600</v>
      </c>
      <c r="G52" s="35" t="s">
        <v>10</v>
      </c>
      <c r="H52" s="35" t="s">
        <v>51</v>
      </c>
      <c r="K52" s="108" t="s">
        <v>75</v>
      </c>
      <c r="L52" s="108"/>
      <c r="M52" s="108"/>
      <c r="N52" s="145" t="s">
        <v>18</v>
      </c>
      <c r="O52" s="146" t="s">
        <v>9</v>
      </c>
      <c r="P52" s="146" t="s">
        <v>8</v>
      </c>
      <c r="Q52" s="146" t="s">
        <v>11</v>
      </c>
      <c r="R52" s="147" t="s">
        <v>12</v>
      </c>
      <c r="S52" s="146" t="s">
        <v>5</v>
      </c>
      <c r="T52" s="146" t="s">
        <v>7</v>
      </c>
    </row>
    <row r="53" spans="2:20" ht="15.75" thickTop="1" thickBot="1" x14ac:dyDescent="0.25">
      <c r="B53" s="157">
        <v>12</v>
      </c>
      <c r="C53" s="102"/>
      <c r="D53" s="36">
        <v>1</v>
      </c>
      <c r="E53" s="35" t="s">
        <v>33</v>
      </c>
      <c r="F53" s="35">
        <v>500</v>
      </c>
      <c r="G53" s="35" t="s">
        <v>10</v>
      </c>
      <c r="H53" s="35" t="s">
        <v>51</v>
      </c>
      <c r="K53" s="108" t="s">
        <v>48</v>
      </c>
      <c r="L53" s="108"/>
      <c r="M53" s="54" t="s">
        <v>49</v>
      </c>
      <c r="N53" s="148"/>
      <c r="O53" s="149"/>
      <c r="P53" s="149"/>
      <c r="Q53" s="149"/>
      <c r="R53" s="150"/>
      <c r="S53" s="149"/>
      <c r="T53" s="149"/>
    </row>
    <row r="54" spans="2:20" ht="15.75" thickTop="1" thickBot="1" x14ac:dyDescent="0.25">
      <c r="B54" s="40">
        <v>13</v>
      </c>
      <c r="C54" s="42" t="s">
        <v>5</v>
      </c>
      <c r="D54" s="41">
        <v>10</v>
      </c>
      <c r="E54" s="43" t="s">
        <v>22</v>
      </c>
      <c r="F54" s="43">
        <f>390+120+120+390+180+390+180+180+240+180</f>
        <v>2370</v>
      </c>
      <c r="G54" s="43" t="s">
        <v>13</v>
      </c>
      <c r="H54" s="35" t="s">
        <v>60</v>
      </c>
      <c r="K54" s="108" t="s">
        <v>56</v>
      </c>
      <c r="L54" s="108"/>
      <c r="M54" s="97">
        <f>SUM(N54:T55)</f>
        <v>140</v>
      </c>
      <c r="N54" s="115">
        <v>7</v>
      </c>
      <c r="O54" s="158">
        <v>45</v>
      </c>
      <c r="P54" s="105">
        <v>1</v>
      </c>
      <c r="Q54" s="105">
        <v>16</v>
      </c>
      <c r="R54" s="105">
        <v>10</v>
      </c>
      <c r="S54" s="115">
        <v>44</v>
      </c>
      <c r="T54" s="105">
        <v>17</v>
      </c>
    </row>
    <row r="55" spans="2:20" ht="15.75" thickTop="1" thickBot="1" x14ac:dyDescent="0.25">
      <c r="B55" s="157">
        <v>14</v>
      </c>
      <c r="C55" s="100" t="s">
        <v>7</v>
      </c>
      <c r="D55" s="36">
        <v>1</v>
      </c>
      <c r="E55" s="35" t="s">
        <v>21</v>
      </c>
      <c r="F55" s="35">
        <v>720</v>
      </c>
      <c r="G55" s="35" t="s">
        <v>10</v>
      </c>
      <c r="H55" s="35" t="s">
        <v>51</v>
      </c>
      <c r="K55" s="108"/>
      <c r="L55" s="108"/>
      <c r="M55" s="97"/>
      <c r="N55" s="105"/>
      <c r="O55" s="159"/>
      <c r="P55" s="105"/>
      <c r="Q55" s="105"/>
      <c r="R55" s="105"/>
      <c r="S55" s="105"/>
      <c r="T55" s="105"/>
    </row>
    <row r="56" spans="2:20" ht="15.75" thickTop="1" thickBot="1" x14ac:dyDescent="0.25">
      <c r="B56" s="40">
        <v>15</v>
      </c>
      <c r="C56" s="101"/>
      <c r="D56" s="36">
        <v>10</v>
      </c>
      <c r="E56" s="35" t="s">
        <v>22</v>
      </c>
      <c r="F56" s="35">
        <f>150+150+150+150+120+150+165+165+150+150</f>
        <v>1500</v>
      </c>
      <c r="G56" s="35" t="s">
        <v>13</v>
      </c>
      <c r="H56" s="35" t="s">
        <v>51</v>
      </c>
      <c r="K56" s="97" t="s">
        <v>50</v>
      </c>
      <c r="L56" s="97"/>
      <c r="M56" s="97">
        <f>SUM(N56:T57)</f>
        <v>53</v>
      </c>
      <c r="N56" s="115">
        <v>4</v>
      </c>
      <c r="O56" s="158">
        <v>23</v>
      </c>
      <c r="P56" s="105">
        <v>13</v>
      </c>
      <c r="Q56" s="105">
        <v>7</v>
      </c>
      <c r="R56" s="105">
        <v>1</v>
      </c>
      <c r="S56" s="115">
        <v>4</v>
      </c>
      <c r="T56" s="105">
        <v>1</v>
      </c>
    </row>
    <row r="57" spans="2:20" ht="15.75" thickTop="1" thickBot="1" x14ac:dyDescent="0.25">
      <c r="B57" s="160" t="s">
        <v>4</v>
      </c>
      <c r="C57" s="160"/>
      <c r="D57" s="60">
        <f>SUM(D42:D56)</f>
        <v>36</v>
      </c>
      <c r="E57" s="60" t="s">
        <v>20</v>
      </c>
      <c r="F57" s="13" t="s">
        <v>20</v>
      </c>
      <c r="G57" s="60" t="s">
        <v>20</v>
      </c>
      <c r="H57" s="60" t="s">
        <v>20</v>
      </c>
      <c r="K57" s="97"/>
      <c r="L57" s="97"/>
      <c r="M57" s="97"/>
      <c r="N57" s="105"/>
      <c r="O57" s="159"/>
      <c r="P57" s="105"/>
      <c r="Q57" s="105"/>
      <c r="R57" s="105"/>
      <c r="S57" s="105"/>
      <c r="T57" s="105"/>
    </row>
    <row r="58" spans="2:20" ht="15.75" thickTop="1" thickBot="1" x14ac:dyDescent="0.25">
      <c r="B58" s="55"/>
      <c r="C58" s="11"/>
      <c r="D58" s="11"/>
      <c r="E58" s="11"/>
      <c r="F58" s="11"/>
      <c r="G58" s="11"/>
      <c r="H58" s="11"/>
      <c r="K58" s="97" t="s">
        <v>52</v>
      </c>
      <c r="L58" s="97"/>
      <c r="M58" s="110">
        <f>SUM(N58:T60)</f>
        <v>151</v>
      </c>
      <c r="N58" s="105">
        <v>39</v>
      </c>
      <c r="O58" s="158">
        <v>18</v>
      </c>
      <c r="P58" s="105">
        <v>5</v>
      </c>
      <c r="Q58" s="105">
        <v>0</v>
      </c>
      <c r="R58" s="105">
        <v>9</v>
      </c>
      <c r="S58" s="105">
        <v>73</v>
      </c>
      <c r="T58" s="105">
        <v>7</v>
      </c>
    </row>
    <row r="59" spans="2:20" ht="15.75" thickTop="1" thickBot="1" x14ac:dyDescent="0.25">
      <c r="B59" s="161"/>
      <c r="C59" s="14" t="s">
        <v>0</v>
      </c>
      <c r="D59" s="98">
        <v>44866</v>
      </c>
      <c r="E59" s="96"/>
      <c r="F59" s="15"/>
      <c r="G59" s="15"/>
      <c r="H59" s="15"/>
      <c r="K59" s="97"/>
      <c r="L59" s="97"/>
      <c r="M59" s="111"/>
      <c r="N59" s="105"/>
      <c r="O59" s="162"/>
      <c r="P59" s="105"/>
      <c r="Q59" s="105"/>
      <c r="R59" s="105"/>
      <c r="S59" s="105"/>
      <c r="T59" s="105"/>
    </row>
    <row r="60" spans="2:20" ht="15.75" thickTop="1" thickBot="1" x14ac:dyDescent="0.25">
      <c r="B60" s="155"/>
      <c r="C60" s="15"/>
      <c r="D60" s="15"/>
      <c r="E60" s="15"/>
      <c r="F60" s="15"/>
      <c r="G60" s="15"/>
      <c r="H60" s="15"/>
      <c r="K60" s="97"/>
      <c r="L60" s="97"/>
      <c r="M60" s="112"/>
      <c r="N60" s="105"/>
      <c r="O60" s="159"/>
      <c r="P60" s="105"/>
      <c r="Q60" s="105"/>
      <c r="R60" s="105"/>
      <c r="S60" s="105"/>
      <c r="T60" s="105"/>
    </row>
    <row r="61" spans="2:20" ht="15.75" thickTop="1" thickBot="1" x14ac:dyDescent="0.25">
      <c r="B61" s="163"/>
      <c r="C61" s="15"/>
      <c r="D61" s="15"/>
      <c r="E61" s="15"/>
      <c r="F61" s="15"/>
      <c r="G61" s="15"/>
      <c r="H61" s="15"/>
    </row>
    <row r="62" spans="2:20" ht="15.75" thickTop="1" thickBot="1" x14ac:dyDescent="0.25">
      <c r="B62" s="106" t="s">
        <v>1</v>
      </c>
      <c r="C62" s="106" t="s">
        <v>2</v>
      </c>
      <c r="D62" s="16" t="s">
        <v>25</v>
      </c>
      <c r="E62" s="17" t="s">
        <v>26</v>
      </c>
      <c r="F62" s="107" t="s">
        <v>15</v>
      </c>
      <c r="G62" s="106" t="s">
        <v>6</v>
      </c>
      <c r="H62" s="16" t="s">
        <v>14</v>
      </c>
    </row>
    <row r="63" spans="2:20" ht="15.75" thickTop="1" thickBot="1" x14ac:dyDescent="0.25">
      <c r="B63" s="106"/>
      <c r="C63" s="106"/>
      <c r="D63" s="18" t="s">
        <v>27</v>
      </c>
      <c r="E63" s="18" t="s">
        <v>28</v>
      </c>
      <c r="F63" s="107"/>
      <c r="G63" s="106"/>
      <c r="H63" s="18" t="s">
        <v>3</v>
      </c>
    </row>
    <row r="64" spans="2:20" ht="15.75" thickTop="1" thickBot="1" x14ac:dyDescent="0.25">
      <c r="B64" s="157">
        <v>1</v>
      </c>
      <c r="C64" s="55" t="s">
        <v>18</v>
      </c>
      <c r="D64" s="36">
        <v>2</v>
      </c>
      <c r="E64" s="35" t="s">
        <v>32</v>
      </c>
      <c r="F64" s="37">
        <v>1000</v>
      </c>
      <c r="G64" s="35" t="s">
        <v>10</v>
      </c>
      <c r="H64" s="35" t="s">
        <v>31</v>
      </c>
    </row>
    <row r="65" spans="2:20" ht="15.75" thickTop="1" thickBot="1" x14ac:dyDescent="0.25">
      <c r="B65" s="35">
        <v>2</v>
      </c>
      <c r="C65" s="103" t="s">
        <v>9</v>
      </c>
      <c r="D65" s="36">
        <v>1</v>
      </c>
      <c r="E65" s="35" t="s">
        <v>32</v>
      </c>
      <c r="F65" s="37">
        <v>240</v>
      </c>
      <c r="G65" s="35" t="s">
        <v>10</v>
      </c>
      <c r="H65" s="35" t="s">
        <v>31</v>
      </c>
    </row>
    <row r="66" spans="2:20" ht="15.75" thickTop="1" thickBot="1" x14ac:dyDescent="0.25">
      <c r="B66" s="157">
        <v>3</v>
      </c>
      <c r="C66" s="104"/>
      <c r="D66" s="36">
        <v>2</v>
      </c>
      <c r="E66" s="36" t="s">
        <v>21</v>
      </c>
      <c r="F66" s="44">
        <f>1440+480</f>
        <v>1920</v>
      </c>
      <c r="G66" s="36" t="s">
        <v>10</v>
      </c>
      <c r="H66" s="36" t="s">
        <v>55</v>
      </c>
      <c r="K66" s="87" t="s">
        <v>46</v>
      </c>
      <c r="L66" s="88"/>
      <c r="M66" s="89"/>
    </row>
    <row r="67" spans="2:20" ht="15.75" thickTop="1" thickBot="1" x14ac:dyDescent="0.25">
      <c r="B67" s="35">
        <v>4</v>
      </c>
      <c r="C67" s="55" t="s">
        <v>8</v>
      </c>
      <c r="D67" s="41">
        <v>1</v>
      </c>
      <c r="E67" s="35" t="s">
        <v>22</v>
      </c>
      <c r="F67" s="41">
        <v>85</v>
      </c>
      <c r="G67" s="41" t="s">
        <v>13</v>
      </c>
      <c r="H67" s="41" t="s">
        <v>54</v>
      </c>
      <c r="K67" s="164"/>
      <c r="L67" s="165"/>
      <c r="M67" s="166"/>
    </row>
    <row r="68" spans="2:20" ht="15.75" thickTop="1" thickBot="1" x14ac:dyDescent="0.25">
      <c r="B68" s="157">
        <v>5</v>
      </c>
      <c r="C68" s="100" t="s">
        <v>11</v>
      </c>
      <c r="D68" s="36">
        <v>2</v>
      </c>
      <c r="E68" s="41" t="s">
        <v>53</v>
      </c>
      <c r="F68" s="37">
        <f>240+160</f>
        <v>400</v>
      </c>
      <c r="G68" s="35" t="s">
        <v>10</v>
      </c>
      <c r="H68" s="35" t="s">
        <v>55</v>
      </c>
      <c r="K68" s="164"/>
      <c r="L68" s="165"/>
      <c r="M68" s="166"/>
    </row>
    <row r="69" spans="2:20" ht="15.75" thickTop="1" thickBot="1" x14ac:dyDescent="0.25">
      <c r="B69" s="35">
        <v>6</v>
      </c>
      <c r="C69" s="101"/>
      <c r="D69" s="36">
        <v>1</v>
      </c>
      <c r="E69" s="41" t="s">
        <v>21</v>
      </c>
      <c r="F69" s="37">
        <v>480</v>
      </c>
      <c r="G69" s="35" t="s">
        <v>10</v>
      </c>
      <c r="H69" s="35" t="s">
        <v>55</v>
      </c>
      <c r="K69" s="164"/>
      <c r="L69" s="165"/>
      <c r="M69" s="166"/>
    </row>
    <row r="70" spans="2:20" ht="15.75" thickTop="1" thickBot="1" x14ac:dyDescent="0.25">
      <c r="B70" s="157">
        <v>7</v>
      </c>
      <c r="C70" s="101"/>
      <c r="D70" s="36">
        <v>3</v>
      </c>
      <c r="E70" s="41" t="s">
        <v>32</v>
      </c>
      <c r="F70" s="37">
        <f>180+180+240</f>
        <v>600</v>
      </c>
      <c r="G70" s="35" t="s">
        <v>10</v>
      </c>
      <c r="H70" s="35" t="s">
        <v>55</v>
      </c>
      <c r="K70" s="90"/>
      <c r="L70" s="91"/>
      <c r="M70" s="92"/>
      <c r="N70" s="82" t="s">
        <v>47</v>
      </c>
      <c r="O70" s="99"/>
      <c r="P70" s="99"/>
      <c r="Q70" s="99"/>
      <c r="R70" s="99"/>
      <c r="S70" s="99"/>
      <c r="T70" s="83"/>
    </row>
    <row r="71" spans="2:20" ht="15.75" thickTop="1" thickBot="1" x14ac:dyDescent="0.25">
      <c r="B71" s="35">
        <v>8</v>
      </c>
      <c r="C71" s="103" t="s">
        <v>12</v>
      </c>
      <c r="D71" s="36">
        <v>3</v>
      </c>
      <c r="E71" s="35" t="s">
        <v>22</v>
      </c>
      <c r="F71" s="35">
        <v>275</v>
      </c>
      <c r="G71" s="35" t="s">
        <v>10</v>
      </c>
      <c r="H71" s="35" t="s">
        <v>54</v>
      </c>
      <c r="K71" s="108" t="s">
        <v>76</v>
      </c>
      <c r="L71" s="108"/>
      <c r="M71" s="108"/>
      <c r="N71" s="145" t="s">
        <v>18</v>
      </c>
      <c r="O71" s="146" t="s">
        <v>9</v>
      </c>
      <c r="P71" s="146" t="s">
        <v>8</v>
      </c>
      <c r="Q71" s="146" t="s">
        <v>11</v>
      </c>
      <c r="R71" s="147" t="s">
        <v>12</v>
      </c>
      <c r="S71" s="146" t="s">
        <v>5</v>
      </c>
      <c r="T71" s="146" t="s">
        <v>7</v>
      </c>
    </row>
    <row r="72" spans="2:20" ht="15.75" thickTop="1" thickBot="1" x14ac:dyDescent="0.25">
      <c r="B72" s="157">
        <v>9</v>
      </c>
      <c r="C72" s="109"/>
      <c r="D72" s="36">
        <v>1</v>
      </c>
      <c r="E72" s="35" t="s">
        <v>29</v>
      </c>
      <c r="F72" s="35">
        <v>100</v>
      </c>
      <c r="G72" s="35" t="s">
        <v>10</v>
      </c>
      <c r="H72" s="35" t="s">
        <v>55</v>
      </c>
      <c r="K72" s="108" t="s">
        <v>48</v>
      </c>
      <c r="L72" s="108"/>
      <c r="M72" s="54" t="s">
        <v>49</v>
      </c>
      <c r="N72" s="148"/>
      <c r="O72" s="149"/>
      <c r="P72" s="149"/>
      <c r="Q72" s="149"/>
      <c r="R72" s="150"/>
      <c r="S72" s="149"/>
      <c r="T72" s="149"/>
    </row>
    <row r="73" spans="2:20" ht="15.75" thickTop="1" thickBot="1" x14ac:dyDescent="0.25">
      <c r="B73" s="35">
        <v>10</v>
      </c>
      <c r="C73" s="109"/>
      <c r="D73" s="36">
        <v>1</v>
      </c>
      <c r="E73" s="35" t="s">
        <v>42</v>
      </c>
      <c r="F73" s="35">
        <v>250</v>
      </c>
      <c r="G73" s="35" t="s">
        <v>10</v>
      </c>
      <c r="H73" s="35" t="s">
        <v>55</v>
      </c>
      <c r="K73" s="108" t="s">
        <v>56</v>
      </c>
      <c r="L73" s="108"/>
      <c r="M73" s="97">
        <f>SUM(N73:T74)</f>
        <v>59</v>
      </c>
      <c r="N73" s="105">
        <v>6</v>
      </c>
      <c r="O73" s="105">
        <v>22</v>
      </c>
      <c r="P73" s="105">
        <v>1</v>
      </c>
      <c r="Q73" s="105">
        <v>19</v>
      </c>
      <c r="R73" s="105">
        <f>10+1</f>
        <v>11</v>
      </c>
      <c r="S73" s="105"/>
      <c r="T73" s="105"/>
    </row>
    <row r="74" spans="2:20" ht="15.75" thickTop="1" thickBot="1" x14ac:dyDescent="0.25">
      <c r="B74" s="157">
        <v>11</v>
      </c>
      <c r="C74" s="109"/>
      <c r="D74" s="36">
        <v>1</v>
      </c>
      <c r="E74" s="35" t="s">
        <v>77</v>
      </c>
      <c r="F74" s="35">
        <v>50</v>
      </c>
      <c r="G74" s="35"/>
      <c r="H74" s="35" t="s">
        <v>55</v>
      </c>
      <c r="K74" s="108"/>
      <c r="L74" s="108"/>
      <c r="M74" s="97"/>
      <c r="N74" s="105"/>
      <c r="O74" s="105"/>
      <c r="P74" s="105"/>
      <c r="Q74" s="105"/>
      <c r="R74" s="105"/>
      <c r="S74" s="105"/>
      <c r="T74" s="105"/>
    </row>
    <row r="75" spans="2:20" ht="15.75" thickTop="1" thickBot="1" x14ac:dyDescent="0.25">
      <c r="B75" s="35">
        <v>12</v>
      </c>
      <c r="C75" s="109"/>
      <c r="D75" s="36">
        <v>2</v>
      </c>
      <c r="E75" s="35" t="s">
        <v>32</v>
      </c>
      <c r="F75" s="35">
        <f>500+600</f>
        <v>1100</v>
      </c>
      <c r="G75" s="35" t="s">
        <v>10</v>
      </c>
      <c r="H75" s="35" t="s">
        <v>55</v>
      </c>
      <c r="K75" s="97" t="s">
        <v>50</v>
      </c>
      <c r="L75" s="97"/>
      <c r="M75" s="97">
        <f>SUM(N75:T76)</f>
        <v>51</v>
      </c>
      <c r="N75" s="105">
        <v>4</v>
      </c>
      <c r="O75" s="105">
        <v>22</v>
      </c>
      <c r="P75" s="105">
        <v>11</v>
      </c>
      <c r="Q75" s="105">
        <v>10</v>
      </c>
      <c r="R75" s="105">
        <f>2+2</f>
        <v>4</v>
      </c>
      <c r="S75" s="105"/>
      <c r="T75" s="105"/>
    </row>
    <row r="76" spans="2:20" ht="15.75" thickTop="1" thickBot="1" x14ac:dyDescent="0.25">
      <c r="B76" s="157">
        <v>13</v>
      </c>
      <c r="C76" s="109"/>
      <c r="D76" s="36">
        <v>1</v>
      </c>
      <c r="E76" s="41" t="s">
        <v>53</v>
      </c>
      <c r="F76" s="35">
        <v>500</v>
      </c>
      <c r="G76" s="35" t="s">
        <v>10</v>
      </c>
      <c r="H76" s="35" t="s">
        <v>55</v>
      </c>
      <c r="K76" s="97"/>
      <c r="L76" s="97"/>
      <c r="M76" s="97"/>
      <c r="N76" s="105"/>
      <c r="O76" s="105"/>
      <c r="P76" s="105"/>
      <c r="Q76" s="105"/>
      <c r="R76" s="105"/>
      <c r="S76" s="105"/>
      <c r="T76" s="105"/>
    </row>
    <row r="77" spans="2:20" ht="15.75" thickTop="1" thickBot="1" x14ac:dyDescent="0.25">
      <c r="B77" s="35">
        <v>14</v>
      </c>
      <c r="C77" s="42" t="s">
        <v>5</v>
      </c>
      <c r="D77" s="41"/>
      <c r="E77" s="41" t="s">
        <v>41</v>
      </c>
      <c r="F77" s="41"/>
      <c r="G77" s="41" t="s">
        <v>41</v>
      </c>
      <c r="H77" s="41" t="s">
        <v>41</v>
      </c>
      <c r="K77" s="97" t="s">
        <v>52</v>
      </c>
      <c r="L77" s="97"/>
      <c r="M77" s="110">
        <f>SUM(N77:T79)</f>
        <v>37</v>
      </c>
      <c r="N77" s="105">
        <v>11</v>
      </c>
      <c r="O77" s="105">
        <v>0</v>
      </c>
      <c r="P77" s="105">
        <v>5</v>
      </c>
      <c r="Q77" s="105">
        <v>6</v>
      </c>
      <c r="R77" s="105">
        <f>7+8</f>
        <v>15</v>
      </c>
      <c r="S77" s="105"/>
      <c r="T77" s="105"/>
    </row>
    <row r="78" spans="2:20" ht="15.75" thickTop="1" thickBot="1" x14ac:dyDescent="0.25">
      <c r="B78" s="157">
        <v>15</v>
      </c>
      <c r="C78" s="36" t="s">
        <v>7</v>
      </c>
      <c r="D78" s="41"/>
      <c r="E78" s="41" t="s">
        <v>41</v>
      </c>
      <c r="F78" s="41"/>
      <c r="G78" s="41" t="s">
        <v>41</v>
      </c>
      <c r="H78" s="41" t="s">
        <v>41</v>
      </c>
      <c r="K78" s="97"/>
      <c r="L78" s="97"/>
      <c r="M78" s="111"/>
      <c r="N78" s="105"/>
      <c r="O78" s="105"/>
      <c r="P78" s="105"/>
      <c r="Q78" s="105"/>
      <c r="R78" s="105"/>
      <c r="S78" s="105"/>
      <c r="T78" s="105"/>
    </row>
    <row r="79" spans="2:20" ht="15.75" thickTop="1" thickBot="1" x14ac:dyDescent="0.25">
      <c r="B79" s="62" t="s">
        <v>4</v>
      </c>
      <c r="C79" s="62"/>
      <c r="D79" s="60">
        <f>SUM(D64:D78)</f>
        <v>21</v>
      </c>
      <c r="E79" s="60" t="s">
        <v>20</v>
      </c>
      <c r="F79" s="13" t="s">
        <v>20</v>
      </c>
      <c r="G79" s="60" t="s">
        <v>20</v>
      </c>
      <c r="H79" s="60" t="s">
        <v>20</v>
      </c>
      <c r="K79" s="97"/>
      <c r="L79" s="97"/>
      <c r="M79" s="112"/>
      <c r="N79" s="105"/>
      <c r="O79" s="105"/>
      <c r="P79" s="105"/>
      <c r="Q79" s="105"/>
      <c r="R79" s="105"/>
      <c r="S79" s="105"/>
      <c r="T79" s="105"/>
    </row>
    <row r="80" spans="2:20" ht="15" thickTop="1" x14ac:dyDescent="0.2">
      <c r="B80" s="167"/>
      <c r="C80" s="11"/>
      <c r="D80" s="11"/>
      <c r="E80" s="11"/>
      <c r="F80" s="11"/>
      <c r="G80" s="11"/>
      <c r="H80" s="11"/>
    </row>
    <row r="81" spans="2:20" ht="15" thickBot="1" x14ac:dyDescent="0.25">
      <c r="B81" s="161"/>
      <c r="C81" s="14" t="s">
        <v>0</v>
      </c>
      <c r="D81" s="98">
        <v>44896</v>
      </c>
      <c r="E81" s="96"/>
      <c r="F81" s="15"/>
      <c r="G81" s="15"/>
      <c r="H81" s="15"/>
    </row>
    <row r="82" spans="2:20" ht="15.75" thickTop="1" thickBot="1" x14ac:dyDescent="0.25">
      <c r="B82" s="155"/>
      <c r="C82" s="15"/>
      <c r="D82" s="15"/>
      <c r="E82" s="15"/>
      <c r="F82" s="15"/>
      <c r="G82" s="15"/>
      <c r="H82" s="15"/>
    </row>
    <row r="83" spans="2:20" ht="15.75" thickTop="1" thickBot="1" x14ac:dyDescent="0.25">
      <c r="B83" s="163"/>
      <c r="C83" s="19"/>
      <c r="D83" s="19"/>
      <c r="E83" s="19"/>
      <c r="F83" s="19"/>
      <c r="G83" s="19"/>
      <c r="H83" s="19"/>
    </row>
    <row r="84" spans="2:20" ht="15.75" thickTop="1" thickBot="1" x14ac:dyDescent="0.25">
      <c r="B84" s="133" t="s">
        <v>1</v>
      </c>
      <c r="C84" s="135" t="s">
        <v>2</v>
      </c>
      <c r="D84" s="137" t="s">
        <v>23</v>
      </c>
      <c r="E84" s="139" t="s">
        <v>24</v>
      </c>
      <c r="F84" s="141" t="s">
        <v>15</v>
      </c>
      <c r="G84" s="143" t="s">
        <v>6</v>
      </c>
      <c r="H84" s="139" t="s">
        <v>30</v>
      </c>
    </row>
    <row r="85" spans="2:20" ht="15.75" thickTop="1" thickBot="1" x14ac:dyDescent="0.25">
      <c r="B85" s="134"/>
      <c r="C85" s="136"/>
      <c r="D85" s="138"/>
      <c r="E85" s="140"/>
      <c r="F85" s="142"/>
      <c r="G85" s="144"/>
      <c r="H85" s="140"/>
    </row>
    <row r="86" spans="2:20" ht="15.75" thickTop="1" thickBot="1" x14ac:dyDescent="0.25">
      <c r="B86" s="45">
        <v>1</v>
      </c>
      <c r="C86" s="100" t="s">
        <v>18</v>
      </c>
      <c r="D86" s="36">
        <v>1</v>
      </c>
      <c r="E86" s="41" t="s">
        <v>53</v>
      </c>
      <c r="F86" s="41">
        <v>480</v>
      </c>
      <c r="G86" s="41" t="s">
        <v>10</v>
      </c>
      <c r="H86" s="41" t="s">
        <v>55</v>
      </c>
    </row>
    <row r="87" spans="2:20" ht="15.75" thickTop="1" thickBot="1" x14ac:dyDescent="0.25">
      <c r="B87" s="45">
        <v>2</v>
      </c>
      <c r="C87" s="101"/>
      <c r="D87" s="36">
        <v>2</v>
      </c>
      <c r="E87" s="41" t="s">
        <v>34</v>
      </c>
      <c r="F87" s="41">
        <v>110</v>
      </c>
      <c r="G87" s="41" t="s">
        <v>10</v>
      </c>
      <c r="H87" s="41" t="s">
        <v>55</v>
      </c>
    </row>
    <row r="88" spans="2:20" ht="15.75" thickTop="1" thickBot="1" x14ac:dyDescent="0.25">
      <c r="B88" s="45">
        <v>3</v>
      </c>
      <c r="C88" s="101"/>
      <c r="D88" s="36">
        <v>1</v>
      </c>
      <c r="E88" s="41" t="s">
        <v>29</v>
      </c>
      <c r="F88" s="41">
        <v>500</v>
      </c>
      <c r="G88" s="41" t="s">
        <v>10</v>
      </c>
      <c r="H88" s="41" t="s">
        <v>55</v>
      </c>
    </row>
    <row r="89" spans="2:20" ht="15.75" thickTop="1" thickBot="1" x14ac:dyDescent="0.25">
      <c r="B89" s="45">
        <v>4</v>
      </c>
      <c r="C89" s="102"/>
      <c r="D89" s="36">
        <v>1</v>
      </c>
      <c r="E89" s="41" t="s">
        <v>32</v>
      </c>
      <c r="F89" s="41">
        <v>480</v>
      </c>
      <c r="G89" s="41" t="s">
        <v>10</v>
      </c>
      <c r="H89" s="41" t="s">
        <v>55</v>
      </c>
      <c r="K89" s="97" t="s">
        <v>46</v>
      </c>
      <c r="L89" s="97"/>
      <c r="M89" s="97"/>
    </row>
    <row r="90" spans="2:20" ht="15.75" thickTop="1" thickBot="1" x14ac:dyDescent="0.25">
      <c r="B90" s="46">
        <v>5</v>
      </c>
      <c r="C90" s="100" t="s">
        <v>9</v>
      </c>
      <c r="D90" s="36">
        <v>1</v>
      </c>
      <c r="E90" s="35" t="s">
        <v>22</v>
      </c>
      <c r="F90" s="37">
        <v>351</v>
      </c>
      <c r="G90" s="35" t="s">
        <v>13</v>
      </c>
      <c r="H90" s="35" t="s">
        <v>78</v>
      </c>
      <c r="K90" s="97"/>
      <c r="L90" s="97"/>
      <c r="M90" s="97"/>
    </row>
    <row r="91" spans="2:20" ht="15.75" thickTop="1" thickBot="1" x14ac:dyDescent="0.25">
      <c r="B91" s="46">
        <v>6</v>
      </c>
      <c r="C91" s="101"/>
      <c r="D91" s="36">
        <v>1</v>
      </c>
      <c r="E91" s="35" t="s">
        <v>21</v>
      </c>
      <c r="F91" s="37">
        <v>480</v>
      </c>
      <c r="G91" s="35" t="s">
        <v>10</v>
      </c>
      <c r="H91" s="35" t="s">
        <v>55</v>
      </c>
      <c r="K91" s="97"/>
      <c r="L91" s="97"/>
      <c r="M91" s="97"/>
    </row>
    <row r="92" spans="2:20" ht="15.75" thickTop="1" thickBot="1" x14ac:dyDescent="0.25">
      <c r="B92" s="46">
        <v>7</v>
      </c>
      <c r="C92" s="101"/>
      <c r="D92" s="36">
        <v>1</v>
      </c>
      <c r="E92" s="35" t="s">
        <v>32</v>
      </c>
      <c r="F92" s="37">
        <v>480</v>
      </c>
      <c r="G92" s="35" t="s">
        <v>10</v>
      </c>
      <c r="H92" s="35" t="s">
        <v>55</v>
      </c>
      <c r="K92" s="97"/>
      <c r="L92" s="97"/>
      <c r="M92" s="97"/>
      <c r="N92" s="82" t="s">
        <v>47</v>
      </c>
      <c r="O92" s="99"/>
      <c r="P92" s="99"/>
      <c r="Q92" s="99"/>
      <c r="R92" s="99"/>
      <c r="S92" s="99"/>
      <c r="T92" s="83"/>
    </row>
    <row r="93" spans="2:20" ht="15.75" thickTop="1" thickBot="1" x14ac:dyDescent="0.25">
      <c r="B93" s="46">
        <v>8</v>
      </c>
      <c r="C93" s="102"/>
      <c r="D93" s="36">
        <v>1</v>
      </c>
      <c r="E93" s="41" t="s">
        <v>53</v>
      </c>
      <c r="F93" s="37">
        <v>750</v>
      </c>
      <c r="G93" s="35" t="s">
        <v>10</v>
      </c>
      <c r="H93" s="35" t="s">
        <v>55</v>
      </c>
      <c r="K93" s="93" t="s">
        <v>79</v>
      </c>
      <c r="L93" s="94"/>
      <c r="M93" s="95"/>
      <c r="N93" s="145" t="s">
        <v>18</v>
      </c>
      <c r="O93" s="146" t="s">
        <v>9</v>
      </c>
      <c r="P93" s="146" t="s">
        <v>8</v>
      </c>
      <c r="Q93" s="146" t="s">
        <v>11</v>
      </c>
      <c r="R93" s="147" t="s">
        <v>12</v>
      </c>
      <c r="S93" s="146" t="s">
        <v>5</v>
      </c>
      <c r="T93" s="146" t="s">
        <v>7</v>
      </c>
    </row>
    <row r="94" spans="2:20" ht="15.75" thickTop="1" thickBot="1" x14ac:dyDescent="0.25">
      <c r="B94" s="46">
        <v>9</v>
      </c>
      <c r="C94" s="48" t="s">
        <v>8</v>
      </c>
      <c r="D94" s="41"/>
      <c r="E94" s="41" t="s">
        <v>41</v>
      </c>
      <c r="F94" s="41"/>
      <c r="G94" s="41" t="s">
        <v>41</v>
      </c>
      <c r="H94" s="41" t="s">
        <v>41</v>
      </c>
      <c r="K94" s="108" t="s">
        <v>48</v>
      </c>
      <c r="L94" s="108"/>
      <c r="M94" s="54" t="s">
        <v>49</v>
      </c>
      <c r="N94" s="148"/>
      <c r="O94" s="149"/>
      <c r="P94" s="149"/>
      <c r="Q94" s="149"/>
      <c r="R94" s="150"/>
      <c r="S94" s="149"/>
      <c r="T94" s="149"/>
    </row>
    <row r="95" spans="2:20" ht="15.75" thickTop="1" thickBot="1" x14ac:dyDescent="0.25">
      <c r="B95" s="46">
        <v>10</v>
      </c>
      <c r="C95" s="100" t="s">
        <v>11</v>
      </c>
      <c r="D95" s="40">
        <v>27</v>
      </c>
      <c r="E95" s="42" t="s">
        <v>22</v>
      </c>
      <c r="F95" s="42">
        <v>3560</v>
      </c>
      <c r="G95" s="42" t="s">
        <v>13</v>
      </c>
      <c r="H95" s="42" t="s">
        <v>78</v>
      </c>
      <c r="K95" s="108" t="s">
        <v>56</v>
      </c>
      <c r="L95" s="108"/>
      <c r="M95" s="97">
        <f>SUM(N95:T96)</f>
        <v>115</v>
      </c>
      <c r="N95" s="105">
        <v>19</v>
      </c>
      <c r="O95" s="105">
        <v>16</v>
      </c>
      <c r="P95" s="105">
        <v>0</v>
      </c>
      <c r="Q95" s="105">
        <v>13</v>
      </c>
      <c r="R95" s="105">
        <v>11</v>
      </c>
      <c r="S95" s="105">
        <v>52</v>
      </c>
      <c r="T95" s="105">
        <v>4</v>
      </c>
    </row>
    <row r="96" spans="2:20" ht="15.75" thickTop="1" thickBot="1" x14ac:dyDescent="0.25">
      <c r="B96" s="45">
        <v>11</v>
      </c>
      <c r="C96" s="101"/>
      <c r="D96" s="40">
        <v>2</v>
      </c>
      <c r="E96" s="41" t="s">
        <v>53</v>
      </c>
      <c r="F96" s="42">
        <f>160+120</f>
        <v>280</v>
      </c>
      <c r="G96" s="42" t="s">
        <v>10</v>
      </c>
      <c r="H96" s="42" t="s">
        <v>57</v>
      </c>
      <c r="K96" s="108"/>
      <c r="L96" s="108"/>
      <c r="M96" s="97"/>
      <c r="N96" s="105"/>
      <c r="O96" s="105"/>
      <c r="P96" s="105"/>
      <c r="Q96" s="105"/>
      <c r="R96" s="105"/>
      <c r="S96" s="105"/>
      <c r="T96" s="105"/>
    </row>
    <row r="97" spans="2:20" ht="15.75" thickTop="1" thickBot="1" x14ac:dyDescent="0.25">
      <c r="B97" s="46">
        <v>12</v>
      </c>
      <c r="C97" s="102"/>
      <c r="D97" s="40">
        <v>3</v>
      </c>
      <c r="E97" s="42" t="s">
        <v>32</v>
      </c>
      <c r="F97" s="42">
        <f>120+320+640</f>
        <v>1080</v>
      </c>
      <c r="G97" s="42" t="s">
        <v>10</v>
      </c>
      <c r="H97" s="42" t="s">
        <v>57</v>
      </c>
      <c r="K97" s="97" t="s">
        <v>50</v>
      </c>
      <c r="L97" s="97"/>
      <c r="M97" s="97">
        <f>SUM(N97:T99)</f>
        <v>37</v>
      </c>
      <c r="N97" s="105">
        <v>3</v>
      </c>
      <c r="O97" s="105">
        <v>21</v>
      </c>
      <c r="P97" s="105">
        <v>0</v>
      </c>
      <c r="Q97" s="105">
        <v>7</v>
      </c>
      <c r="R97" s="105">
        <v>1</v>
      </c>
      <c r="S97" s="105">
        <v>4</v>
      </c>
      <c r="T97" s="105">
        <v>1</v>
      </c>
    </row>
    <row r="98" spans="2:20" ht="15.75" thickTop="1" thickBot="1" x14ac:dyDescent="0.25">
      <c r="B98" s="46">
        <v>13</v>
      </c>
      <c r="C98" s="103" t="s">
        <v>12</v>
      </c>
      <c r="D98" s="40">
        <v>1</v>
      </c>
      <c r="E98" s="42" t="s">
        <v>21</v>
      </c>
      <c r="F98" s="42">
        <v>600</v>
      </c>
      <c r="G98" s="42" t="s">
        <v>10</v>
      </c>
      <c r="H98" s="42" t="s">
        <v>55</v>
      </c>
      <c r="K98" s="97"/>
      <c r="L98" s="97"/>
      <c r="M98" s="97"/>
      <c r="N98" s="105"/>
      <c r="O98" s="105"/>
      <c r="P98" s="105"/>
      <c r="Q98" s="105"/>
      <c r="R98" s="105"/>
      <c r="S98" s="105"/>
      <c r="T98" s="105"/>
    </row>
    <row r="99" spans="2:20" ht="15.75" thickTop="1" thickBot="1" x14ac:dyDescent="0.25">
      <c r="B99" s="46">
        <v>14</v>
      </c>
      <c r="C99" s="109"/>
      <c r="D99" s="40">
        <v>1</v>
      </c>
      <c r="E99" s="42" t="s">
        <v>29</v>
      </c>
      <c r="F99" s="42">
        <v>460</v>
      </c>
      <c r="G99" s="42" t="s">
        <v>10</v>
      </c>
      <c r="H99" s="42" t="s">
        <v>55</v>
      </c>
      <c r="K99" s="97"/>
      <c r="L99" s="97"/>
      <c r="M99" s="97"/>
      <c r="N99" s="105"/>
      <c r="O99" s="105"/>
      <c r="P99" s="105"/>
      <c r="Q99" s="105"/>
      <c r="R99" s="105"/>
      <c r="S99" s="105"/>
      <c r="T99" s="105"/>
    </row>
    <row r="100" spans="2:20" ht="15.75" thickTop="1" thickBot="1" x14ac:dyDescent="0.25">
      <c r="B100" s="46">
        <v>15</v>
      </c>
      <c r="C100" s="109"/>
      <c r="D100" s="40">
        <v>1</v>
      </c>
      <c r="E100" s="42" t="s">
        <v>80</v>
      </c>
      <c r="F100" s="42">
        <v>150</v>
      </c>
      <c r="G100" s="42" t="s">
        <v>10</v>
      </c>
      <c r="H100" s="42" t="s">
        <v>55</v>
      </c>
      <c r="K100" s="97" t="s">
        <v>52</v>
      </c>
      <c r="L100" s="97"/>
      <c r="M100" s="110">
        <f>SUM(N100:T102)</f>
        <v>37</v>
      </c>
      <c r="N100" s="105">
        <v>13</v>
      </c>
      <c r="O100" s="105">
        <v>3</v>
      </c>
      <c r="P100" s="105">
        <v>0</v>
      </c>
      <c r="Q100" s="105">
        <v>2</v>
      </c>
      <c r="R100" s="105">
        <v>4</v>
      </c>
      <c r="S100" s="105">
        <v>14</v>
      </c>
      <c r="T100" s="105">
        <v>1</v>
      </c>
    </row>
    <row r="101" spans="2:20" ht="15.75" thickTop="1" thickBot="1" x14ac:dyDescent="0.25">
      <c r="B101" s="45">
        <v>16</v>
      </c>
      <c r="C101" s="104"/>
      <c r="D101" s="40">
        <v>1</v>
      </c>
      <c r="E101" s="42" t="s">
        <v>42</v>
      </c>
      <c r="F101" s="49">
        <v>750</v>
      </c>
      <c r="G101" s="42" t="s">
        <v>10</v>
      </c>
      <c r="H101" s="50" t="s">
        <v>55</v>
      </c>
      <c r="K101" s="97"/>
      <c r="L101" s="97"/>
      <c r="M101" s="111"/>
      <c r="N101" s="105"/>
      <c r="O101" s="105"/>
      <c r="P101" s="105"/>
      <c r="Q101" s="105"/>
      <c r="R101" s="105"/>
      <c r="S101" s="105"/>
      <c r="T101" s="105"/>
    </row>
    <row r="102" spans="2:20" ht="15.75" thickTop="1" thickBot="1" x14ac:dyDescent="0.25">
      <c r="B102" s="46">
        <v>17</v>
      </c>
      <c r="C102" s="42" t="s">
        <v>5</v>
      </c>
      <c r="D102" s="51">
        <v>1</v>
      </c>
      <c r="E102" s="51" t="s">
        <v>22</v>
      </c>
      <c r="F102" s="51">
        <v>180</v>
      </c>
      <c r="G102" s="51" t="s">
        <v>13</v>
      </c>
      <c r="H102" s="51" t="s">
        <v>78</v>
      </c>
      <c r="K102" s="97"/>
      <c r="L102" s="97"/>
      <c r="M102" s="112"/>
      <c r="N102" s="105"/>
      <c r="O102" s="105"/>
      <c r="P102" s="105"/>
      <c r="Q102" s="105"/>
      <c r="R102" s="105"/>
      <c r="S102" s="105"/>
      <c r="T102" s="105"/>
    </row>
    <row r="103" spans="2:20" ht="15.75" thickTop="1" thickBot="1" x14ac:dyDescent="0.25">
      <c r="B103" s="45">
        <v>18</v>
      </c>
      <c r="C103" s="100" t="s">
        <v>7</v>
      </c>
      <c r="D103" s="40">
        <v>1</v>
      </c>
      <c r="E103" s="42" t="s">
        <v>21</v>
      </c>
      <c r="F103" s="42">
        <v>480</v>
      </c>
      <c r="G103" s="42" t="s">
        <v>10</v>
      </c>
      <c r="H103" s="42" t="s">
        <v>55</v>
      </c>
    </row>
    <row r="104" spans="2:20" ht="15.75" thickTop="1" thickBot="1" x14ac:dyDescent="0.25">
      <c r="B104" s="46">
        <v>19</v>
      </c>
      <c r="C104" s="101"/>
      <c r="D104" s="40">
        <v>7</v>
      </c>
      <c r="E104" s="42" t="s">
        <v>22</v>
      </c>
      <c r="F104" s="42">
        <f>120+180+180+180+180+180+180</f>
        <v>1200</v>
      </c>
      <c r="G104" s="42" t="s">
        <v>13</v>
      </c>
      <c r="H104" s="42" t="s">
        <v>78</v>
      </c>
    </row>
    <row r="105" spans="2:20" ht="15.75" thickTop="1" thickBot="1" x14ac:dyDescent="0.25">
      <c r="B105" s="45">
        <v>20</v>
      </c>
      <c r="C105" s="101"/>
      <c r="D105" s="40">
        <v>1</v>
      </c>
      <c r="E105" s="42" t="s">
        <v>32</v>
      </c>
      <c r="F105" s="42">
        <v>800</v>
      </c>
      <c r="G105" s="42" t="s">
        <v>10</v>
      </c>
      <c r="H105" s="42" t="s">
        <v>55</v>
      </c>
    </row>
    <row r="106" spans="2:20" ht="15.75" thickTop="1" thickBot="1" x14ac:dyDescent="0.25">
      <c r="B106" s="46">
        <v>21</v>
      </c>
      <c r="C106" s="102"/>
      <c r="D106" s="40">
        <v>1</v>
      </c>
      <c r="E106" s="42" t="s">
        <v>53</v>
      </c>
      <c r="F106" s="42">
        <v>240</v>
      </c>
      <c r="G106" s="42" t="s">
        <v>10</v>
      </c>
      <c r="H106" s="42" t="s">
        <v>55</v>
      </c>
    </row>
    <row r="107" spans="2:20" ht="15.75" thickTop="1" thickBot="1" x14ac:dyDescent="0.25">
      <c r="B107" s="61" t="s">
        <v>4</v>
      </c>
      <c r="C107" s="62"/>
      <c r="D107" s="62">
        <f>SUM(D86:D106)</f>
        <v>56</v>
      </c>
      <c r="E107" s="62" t="s">
        <v>20</v>
      </c>
      <c r="F107" s="52" t="s">
        <v>20</v>
      </c>
      <c r="G107" s="62" t="s">
        <v>20</v>
      </c>
      <c r="H107" s="62" t="s">
        <v>20</v>
      </c>
    </row>
    <row r="108" spans="2:20" ht="15.75" thickTop="1" thickBot="1" x14ac:dyDescent="0.25">
      <c r="B108" s="46"/>
      <c r="C108" s="168"/>
    </row>
    <row r="109" spans="2:20" ht="15" thickTop="1" x14ac:dyDescent="0.2">
      <c r="B109" s="88" t="s">
        <v>81</v>
      </c>
      <c r="C109" s="88"/>
      <c r="D109" s="89"/>
      <c r="E109" s="63"/>
      <c r="F109" s="63"/>
      <c r="G109" s="63"/>
      <c r="H109" s="63"/>
    </row>
    <row r="110" spans="2:20" ht="15" thickBot="1" x14ac:dyDescent="0.25">
      <c r="B110" s="91"/>
      <c r="C110" s="91"/>
      <c r="D110" s="92"/>
      <c r="E110" s="64"/>
      <c r="F110" s="64"/>
      <c r="G110" s="64"/>
      <c r="H110" s="64"/>
    </row>
    <row r="111" spans="2:20" ht="30" thickTop="1" thickBot="1" x14ac:dyDescent="0.25">
      <c r="B111" s="65" t="s">
        <v>1</v>
      </c>
      <c r="C111" s="66" t="s">
        <v>63</v>
      </c>
      <c r="D111" s="67" t="s">
        <v>64</v>
      </c>
      <c r="E111" s="68"/>
      <c r="F111" s="68"/>
      <c r="G111" s="68"/>
      <c r="H111" s="68"/>
    </row>
    <row r="112" spans="2:20" ht="15.75" thickTop="1" thickBot="1" x14ac:dyDescent="0.25">
      <c r="B112" s="169">
        <v>1</v>
      </c>
      <c r="C112" s="69" t="s">
        <v>18</v>
      </c>
      <c r="D112" s="70">
        <v>12</v>
      </c>
      <c r="E112" s="71"/>
      <c r="F112" s="2"/>
      <c r="G112" s="2"/>
      <c r="H112" s="2"/>
    </row>
    <row r="113" spans="2:8" ht="15.75" thickTop="1" thickBot="1" x14ac:dyDescent="0.25">
      <c r="B113" s="170">
        <v>2</v>
      </c>
      <c r="C113" s="72" t="s">
        <v>9</v>
      </c>
      <c r="D113" s="73">
        <v>12</v>
      </c>
      <c r="E113" s="71"/>
      <c r="F113" s="2"/>
      <c r="G113" s="2"/>
      <c r="H113" s="2"/>
    </row>
    <row r="114" spans="2:8" ht="15.75" thickTop="1" thickBot="1" x14ac:dyDescent="0.25">
      <c r="B114" s="169">
        <v>3</v>
      </c>
      <c r="C114" s="74" t="s">
        <v>8</v>
      </c>
      <c r="D114" s="75">
        <f>SUM(D28,D29,D67)</f>
        <v>5</v>
      </c>
      <c r="E114" s="58"/>
      <c r="F114" s="2"/>
      <c r="G114" s="2"/>
      <c r="H114" s="2"/>
    </row>
    <row r="115" spans="2:8" ht="15.75" thickTop="1" thickBot="1" x14ac:dyDescent="0.25">
      <c r="B115" s="170">
        <v>4</v>
      </c>
      <c r="C115" s="74" t="s">
        <v>11</v>
      </c>
      <c r="D115" s="75">
        <v>44</v>
      </c>
      <c r="E115" s="58"/>
      <c r="F115" s="2"/>
      <c r="G115" s="2"/>
      <c r="H115" s="2"/>
    </row>
    <row r="116" spans="2:8" ht="15.75" thickTop="1" thickBot="1" x14ac:dyDescent="0.25">
      <c r="B116" s="169">
        <v>5</v>
      </c>
      <c r="C116" s="69" t="s">
        <v>12</v>
      </c>
      <c r="D116" s="76">
        <v>17</v>
      </c>
      <c r="E116" s="58"/>
      <c r="F116" s="2"/>
      <c r="G116" s="2"/>
      <c r="H116" s="2"/>
    </row>
    <row r="117" spans="2:8" ht="15.75" thickTop="1" thickBot="1" x14ac:dyDescent="0.25">
      <c r="B117" s="170">
        <v>6</v>
      </c>
      <c r="C117" s="77" t="s">
        <v>65</v>
      </c>
      <c r="D117" s="78">
        <v>23</v>
      </c>
      <c r="E117" s="58"/>
      <c r="F117" s="2"/>
      <c r="G117" s="2"/>
      <c r="H117" s="2"/>
    </row>
    <row r="118" spans="2:8" ht="15.75" thickTop="1" thickBot="1" x14ac:dyDescent="0.25">
      <c r="B118" s="169">
        <v>7</v>
      </c>
      <c r="C118" s="77" t="s">
        <v>7</v>
      </c>
      <c r="D118" s="78">
        <v>25</v>
      </c>
      <c r="E118" s="58"/>
      <c r="F118" s="2"/>
      <c r="G118" s="2"/>
      <c r="H118" s="2"/>
    </row>
    <row r="119" spans="2:8" ht="15.75" thickTop="1" thickBot="1" x14ac:dyDescent="0.25">
      <c r="B119" s="171" t="s">
        <v>66</v>
      </c>
      <c r="C119" s="172"/>
      <c r="D119" s="79">
        <f>SUM(D112:D118)</f>
        <v>138</v>
      </c>
      <c r="E119" s="80">
        <f>+D107+D79+D57+D35</f>
        <v>141</v>
      </c>
      <c r="F119" s="2"/>
      <c r="G119" s="2"/>
      <c r="H119" s="2"/>
    </row>
    <row r="120" spans="2:8" ht="15" thickTop="1" x14ac:dyDescent="0.2">
      <c r="B120" s="12"/>
    </row>
    <row r="121" spans="2:8" x14ac:dyDescent="0.2">
      <c r="B121" s="12"/>
    </row>
    <row r="122" spans="2:8" ht="15" thickBot="1" x14ac:dyDescent="0.25">
      <c r="B122" s="12"/>
    </row>
    <row r="123" spans="2:8" ht="15.75" thickTop="1" thickBot="1" x14ac:dyDescent="0.25">
      <c r="B123" s="12"/>
      <c r="C123" s="84" t="s">
        <v>62</v>
      </c>
      <c r="D123" s="85"/>
      <c r="E123" s="86"/>
    </row>
    <row r="124" spans="2:8" ht="15" thickTop="1" x14ac:dyDescent="0.2">
      <c r="B124" s="12"/>
      <c r="C124" s="87" t="s">
        <v>46</v>
      </c>
      <c r="D124" s="88"/>
      <c r="E124" s="89"/>
    </row>
    <row r="125" spans="2:8" ht="15" thickBot="1" x14ac:dyDescent="0.25">
      <c r="B125" s="12"/>
      <c r="C125" s="90"/>
      <c r="D125" s="91"/>
      <c r="E125" s="92"/>
    </row>
    <row r="126" spans="2:8" ht="15.75" thickTop="1" thickBot="1" x14ac:dyDescent="0.25">
      <c r="B126" s="12"/>
      <c r="C126" s="93" t="str">
        <f>+B109</f>
        <v>RESUMEN 
SEPTIEMBRE - DICIEMBRE 2022</v>
      </c>
      <c r="D126" s="94"/>
      <c r="E126" s="95"/>
    </row>
    <row r="127" spans="2:8" ht="15.75" thickTop="1" thickBot="1" x14ac:dyDescent="0.25">
      <c r="B127" s="12"/>
      <c r="C127" s="93" t="s">
        <v>48</v>
      </c>
      <c r="D127" s="95"/>
      <c r="E127" s="54" t="s">
        <v>49</v>
      </c>
      <c r="F127" s="173"/>
    </row>
    <row r="128" spans="2:8" ht="15.75" thickTop="1" thickBot="1" x14ac:dyDescent="0.25">
      <c r="B128" s="12"/>
      <c r="C128" s="93" t="s">
        <v>56</v>
      </c>
      <c r="D128" s="95"/>
      <c r="E128" s="53">
        <f>SUM(M28,M54,M73,M95)</f>
        <v>405</v>
      </c>
      <c r="F128" s="174">
        <f>+M28+M54+M73+M95</f>
        <v>405</v>
      </c>
    </row>
    <row r="129" spans="2:6" ht="25.5" customHeight="1" thickTop="1" thickBot="1" x14ac:dyDescent="0.25">
      <c r="B129" s="12"/>
      <c r="C129" s="82" t="s">
        <v>50</v>
      </c>
      <c r="D129" s="83"/>
      <c r="E129" s="53">
        <f>SUM(M30,M56,M75,M97)</f>
        <v>190</v>
      </c>
      <c r="F129" s="174">
        <f>+M30+M56+M75+M97</f>
        <v>190</v>
      </c>
    </row>
    <row r="130" spans="2:6" ht="28.5" customHeight="1" thickTop="1" thickBot="1" x14ac:dyDescent="0.25">
      <c r="B130" s="12"/>
      <c r="C130" s="82" t="s">
        <v>52</v>
      </c>
      <c r="D130" s="83"/>
      <c r="E130" s="53">
        <f>SUM(M77,M100,M58,M32)</f>
        <v>259</v>
      </c>
      <c r="F130" s="174">
        <f>+M32+M58+M77+M100</f>
        <v>259</v>
      </c>
    </row>
    <row r="131" spans="2:6" ht="15" thickTop="1" x14ac:dyDescent="0.2"/>
  </sheetData>
  <mergeCells count="211">
    <mergeCell ref="C98:C101"/>
    <mergeCell ref="C103:C106"/>
    <mergeCell ref="B109:D110"/>
    <mergeCell ref="B119:C119"/>
    <mergeCell ref="C123:E123"/>
    <mergeCell ref="C124:E125"/>
    <mergeCell ref="C126:E126"/>
    <mergeCell ref="C127:D127"/>
    <mergeCell ref="C128:D128"/>
    <mergeCell ref="K97:L99"/>
    <mergeCell ref="M97:M99"/>
    <mergeCell ref="N97:N99"/>
    <mergeCell ref="O97:O99"/>
    <mergeCell ref="P97:P99"/>
    <mergeCell ref="Q97:Q99"/>
    <mergeCell ref="R97:R99"/>
    <mergeCell ref="S97:S99"/>
    <mergeCell ref="T97:T99"/>
    <mergeCell ref="K95:L96"/>
    <mergeCell ref="M95:M96"/>
    <mergeCell ref="N95:N96"/>
    <mergeCell ref="O95:O96"/>
    <mergeCell ref="P95:P96"/>
    <mergeCell ref="Q95:Q96"/>
    <mergeCell ref="R95:R96"/>
    <mergeCell ref="S95:S96"/>
    <mergeCell ref="T95:T96"/>
    <mergeCell ref="K89:M92"/>
    <mergeCell ref="C90:C93"/>
    <mergeCell ref="N92:T92"/>
    <mergeCell ref="K93:M93"/>
    <mergeCell ref="N93:N94"/>
    <mergeCell ref="O93:O94"/>
    <mergeCell ref="P93:P94"/>
    <mergeCell ref="Q93:Q94"/>
    <mergeCell ref="R93:R94"/>
    <mergeCell ref="S93:S94"/>
    <mergeCell ref="T93:T94"/>
    <mergeCell ref="K94:L94"/>
    <mergeCell ref="K77:L79"/>
    <mergeCell ref="M77:M79"/>
    <mergeCell ref="N77:N79"/>
    <mergeCell ref="O77:O79"/>
    <mergeCell ref="P77:P79"/>
    <mergeCell ref="Q77:Q79"/>
    <mergeCell ref="R77:R79"/>
    <mergeCell ref="S77:S79"/>
    <mergeCell ref="T77:T79"/>
    <mergeCell ref="K75:L76"/>
    <mergeCell ref="M75:M76"/>
    <mergeCell ref="N75:N76"/>
    <mergeCell ref="O75:O76"/>
    <mergeCell ref="P75:P76"/>
    <mergeCell ref="Q75:Q76"/>
    <mergeCell ref="R75:R76"/>
    <mergeCell ref="S75:S76"/>
    <mergeCell ref="T75:T76"/>
    <mergeCell ref="G62:G63"/>
    <mergeCell ref="C65:C66"/>
    <mergeCell ref="K66:M70"/>
    <mergeCell ref="C68:C70"/>
    <mergeCell ref="N70:T70"/>
    <mergeCell ref="C71:C76"/>
    <mergeCell ref="K71:M71"/>
    <mergeCell ref="N71:N72"/>
    <mergeCell ref="O71:O72"/>
    <mergeCell ref="P71:P72"/>
    <mergeCell ref="Q71:Q72"/>
    <mergeCell ref="R71:R72"/>
    <mergeCell ref="S71:S72"/>
    <mergeCell ref="T71:T72"/>
    <mergeCell ref="K72:L72"/>
    <mergeCell ref="K73:L74"/>
    <mergeCell ref="M73:M74"/>
    <mergeCell ref="N73:N74"/>
    <mergeCell ref="O73:O74"/>
    <mergeCell ref="P73:P74"/>
    <mergeCell ref="Q73:Q74"/>
    <mergeCell ref="R73:R74"/>
    <mergeCell ref="S73:S74"/>
    <mergeCell ref="T73:T74"/>
    <mergeCell ref="C42:C43"/>
    <mergeCell ref="C44:C47"/>
    <mergeCell ref="C49:C51"/>
    <mergeCell ref="C52:C53"/>
    <mergeCell ref="C55:C56"/>
    <mergeCell ref="D59:E59"/>
    <mergeCell ref="B62:B63"/>
    <mergeCell ref="C62:C63"/>
    <mergeCell ref="F62:F63"/>
    <mergeCell ref="B14:H14"/>
    <mergeCell ref="B16:H16"/>
    <mergeCell ref="D18:E18"/>
    <mergeCell ref="C23:C24"/>
    <mergeCell ref="C25:C27"/>
    <mergeCell ref="C33:C34"/>
    <mergeCell ref="D37:E37"/>
    <mergeCell ref="B40:B41"/>
    <mergeCell ref="C40:C41"/>
    <mergeCell ref="F40:F41"/>
    <mergeCell ref="G40:G41"/>
    <mergeCell ref="P100:P102"/>
    <mergeCell ref="Q100:Q102"/>
    <mergeCell ref="R100:R102"/>
    <mergeCell ref="S100:S102"/>
    <mergeCell ref="T100:T102"/>
    <mergeCell ref="D81:E81"/>
    <mergeCell ref="B84:B85"/>
    <mergeCell ref="C84:C85"/>
    <mergeCell ref="D84:D85"/>
    <mergeCell ref="E84:E85"/>
    <mergeCell ref="F84:F85"/>
    <mergeCell ref="G84:G85"/>
    <mergeCell ref="H84:H85"/>
    <mergeCell ref="C86:C89"/>
    <mergeCell ref="C95:C97"/>
    <mergeCell ref="T56:T57"/>
    <mergeCell ref="O52:O53"/>
    <mergeCell ref="P52:P53"/>
    <mergeCell ref="Q52:Q53"/>
    <mergeCell ref="R52:R53"/>
    <mergeCell ref="S52:S53"/>
    <mergeCell ref="T52:T53"/>
    <mergeCell ref="K53:L53"/>
    <mergeCell ref="K54:L55"/>
    <mergeCell ref="M54:M55"/>
    <mergeCell ref="N54:N55"/>
    <mergeCell ref="O54:O55"/>
    <mergeCell ref="P54:P55"/>
    <mergeCell ref="Q54:Q55"/>
    <mergeCell ref="R54:R55"/>
    <mergeCell ref="T54:T55"/>
    <mergeCell ref="K56:L57"/>
    <mergeCell ref="M56:M57"/>
    <mergeCell ref="N56:N57"/>
    <mergeCell ref="O56:O57"/>
    <mergeCell ref="P56:P57"/>
    <mergeCell ref="Q56:Q57"/>
    <mergeCell ref="R56:R57"/>
    <mergeCell ref="S56:S57"/>
    <mergeCell ref="T30:T31"/>
    <mergeCell ref="K32:L36"/>
    <mergeCell ref="M32:M36"/>
    <mergeCell ref="N32:N36"/>
    <mergeCell ref="O32:O36"/>
    <mergeCell ref="P32:P36"/>
    <mergeCell ref="Q32:Q36"/>
    <mergeCell ref="R32:R36"/>
    <mergeCell ref="S32:S36"/>
    <mergeCell ref="T32:T36"/>
    <mergeCell ref="K30:L31"/>
    <mergeCell ref="M30:M31"/>
    <mergeCell ref="N30:N31"/>
    <mergeCell ref="O30:O31"/>
    <mergeCell ref="P30:P31"/>
    <mergeCell ref="Q30:Q31"/>
    <mergeCell ref="R30:R31"/>
    <mergeCell ref="S30:S31"/>
    <mergeCell ref="B8:C8"/>
    <mergeCell ref="B2:G2"/>
    <mergeCell ref="B3:G3"/>
    <mergeCell ref="B4:G4"/>
    <mergeCell ref="B6:C6"/>
    <mergeCell ref="B7:C7"/>
    <mergeCell ref="B9:C9"/>
    <mergeCell ref="B10:C10"/>
    <mergeCell ref="B21:B22"/>
    <mergeCell ref="C21:C22"/>
    <mergeCell ref="F21:F22"/>
    <mergeCell ref="G21:G22"/>
    <mergeCell ref="K21:M24"/>
    <mergeCell ref="N24:T24"/>
    <mergeCell ref="K26:M26"/>
    <mergeCell ref="K27:L27"/>
    <mergeCell ref="P26:P27"/>
    <mergeCell ref="Q26:Q27"/>
    <mergeCell ref="R26:R27"/>
    <mergeCell ref="S26:S27"/>
    <mergeCell ref="T26:T27"/>
    <mergeCell ref="N26:N27"/>
    <mergeCell ref="O26:O27"/>
    <mergeCell ref="P28:P29"/>
    <mergeCell ref="Q28:Q29"/>
    <mergeCell ref="R28:R29"/>
    <mergeCell ref="S28:S29"/>
    <mergeCell ref="T28:T29"/>
    <mergeCell ref="C28:C29"/>
    <mergeCell ref="K28:L29"/>
    <mergeCell ref="M28:M29"/>
    <mergeCell ref="N28:N29"/>
    <mergeCell ref="O28:O29"/>
    <mergeCell ref="S54:S55"/>
    <mergeCell ref="K58:L60"/>
    <mergeCell ref="M58:M60"/>
    <mergeCell ref="N58:N60"/>
    <mergeCell ref="O58:O60"/>
    <mergeCell ref="P58:P60"/>
    <mergeCell ref="Q58:Q60"/>
    <mergeCell ref="R58:R60"/>
    <mergeCell ref="S58:S60"/>
    <mergeCell ref="K48:M51"/>
    <mergeCell ref="N51:T51"/>
    <mergeCell ref="K52:M52"/>
    <mergeCell ref="N52:N53"/>
    <mergeCell ref="T58:T60"/>
    <mergeCell ref="K100:L102"/>
    <mergeCell ref="M100:M102"/>
    <mergeCell ref="N100:N102"/>
    <mergeCell ref="O100:O102"/>
    <mergeCell ref="C129:D129"/>
    <mergeCell ref="C130:D130"/>
  </mergeCells>
  <conditionalFormatting sqref="D119">
    <cfRule type="cellIs" dxfId="11" priority="6" operator="equal">
      <formula>$D$107</formula>
    </cfRule>
  </conditionalFormatting>
  <conditionalFormatting sqref="E128">
    <cfRule type="cellIs" dxfId="9" priority="5" operator="equal">
      <formula>$E$116</formula>
    </cfRule>
  </conditionalFormatting>
  <conditionalFormatting sqref="E129">
    <cfRule type="cellIs" dxfId="7" priority="3" operator="equal">
      <formula>$E$117</formula>
    </cfRule>
    <cfRule type="cellIs" dxfId="6" priority="4" operator="equal">
      <formula>$E$116</formula>
    </cfRule>
  </conditionalFormatting>
  <conditionalFormatting sqref="E130">
    <cfRule type="cellIs" dxfId="3" priority="1" operator="equal">
      <formula>$E$118</formula>
    </cfRule>
    <cfRule type="cellIs" dxfId="2" priority="2" operator="equal">
      <formula>$E$116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Verificación de Calidad Física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Rene  Gonzalez Morales</dc:creator>
  <cp:lastModifiedBy>Carlos  Calderon</cp:lastModifiedBy>
  <cp:lastPrinted>2020-10-02T17:00:01Z</cp:lastPrinted>
  <dcterms:created xsi:type="dcterms:W3CDTF">2018-08-30T17:28:14Z</dcterms:created>
  <dcterms:modified xsi:type="dcterms:W3CDTF">2023-02-06T16:25:57Z</dcterms:modified>
</cp:coreProperties>
</file>