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12 Diciembre 2024\Logística\Dirección\"/>
    </mc:Choice>
  </mc:AlternateContent>
  <xr:revisionPtr revIDLastSave="0" documentId="13_ncr:1_{76D7161A-9EE2-4F0E-BF69-8D37A23AA983}" xr6:coauthVersionLast="36" xr6:coauthVersionMax="36" xr10:uidLastSave="{00000000-0000-0000-0000-000000000000}"/>
  <bookViews>
    <workbookView xWindow="0" yWindow="0" windowWidth="8760" windowHeight="8565" xr2:uid="{00000000-000D-0000-FFFF-FFFF00000000}"/>
  </bookViews>
  <sheets>
    <sheet name="SEPTIEMBRE-DICIEMBRE 2024" sheetId="8" r:id="rId1"/>
  </sheets>
  <definedNames>
    <definedName name="_xlnm.Print_Area" localSheetId="0">'SEPTIEMBRE-DICIEMBRE 2024'!$A$20:$S$160</definedName>
    <definedName name="_xlnm.Print_Titles" localSheetId="0">'SEPTIEMBRE-DICIEMBRE 2024'!$17:$17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8" l="1"/>
  <c r="C143" i="8"/>
  <c r="A132" i="8"/>
  <c r="A133" i="8"/>
  <c r="A134" i="8"/>
  <c r="E160" i="8" l="1"/>
  <c r="C147" i="8"/>
  <c r="C146" i="8"/>
  <c r="C144" i="8"/>
  <c r="C142" i="8"/>
  <c r="C135" i="8"/>
  <c r="C141" i="8"/>
  <c r="C112" i="8"/>
  <c r="C83" i="8"/>
  <c r="C51" i="8"/>
  <c r="A120" i="8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E104" i="8"/>
  <c r="E125" i="8"/>
  <c r="E123" i="8"/>
  <c r="E134" i="8"/>
  <c r="E133" i="8"/>
  <c r="E107" i="8"/>
  <c r="E78" i="8"/>
  <c r="E129" i="8" l="1"/>
  <c r="E128" i="8"/>
  <c r="E93" i="8"/>
  <c r="E91" i="8"/>
  <c r="E90" i="8"/>
  <c r="E92" i="8"/>
  <c r="E122" i="8"/>
  <c r="E121" i="8"/>
  <c r="E119" i="8"/>
  <c r="E102" i="8"/>
  <c r="E100" i="8"/>
  <c r="E108" i="8"/>
  <c r="E110" i="8"/>
  <c r="E97" i="8"/>
  <c r="E95" i="8"/>
  <c r="E66" i="8"/>
  <c r="E65" i="8"/>
  <c r="E67" i="8"/>
  <c r="E74" i="8" l="1"/>
  <c r="E73" i="8"/>
  <c r="E72" i="8"/>
  <c r="E71" i="8"/>
  <c r="E69" i="8"/>
  <c r="E79" i="8" l="1"/>
  <c r="E31" i="8" l="1"/>
  <c r="E30" i="8"/>
  <c r="E29" i="8"/>
  <c r="E28" i="8"/>
  <c r="E27" i="8"/>
  <c r="A28" i="8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L35" i="8"/>
  <c r="L33" i="8"/>
  <c r="E40" i="8"/>
  <c r="E47" i="8"/>
  <c r="E34" i="8"/>
  <c r="E32" i="8"/>
  <c r="E48" i="8"/>
  <c r="E39" i="8"/>
  <c r="E37" i="8"/>
  <c r="E36" i="8"/>
  <c r="A91" i="8" l="1"/>
  <c r="A92" i="8" l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59" i="8" l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E159" i="8" l="1"/>
  <c r="E158" i="8"/>
  <c r="L63" i="8" l="1"/>
  <c r="L125" i="8" l="1"/>
  <c r="L123" i="8"/>
  <c r="L121" i="8"/>
  <c r="L98" i="8"/>
  <c r="L96" i="8"/>
  <c r="L94" i="8"/>
  <c r="L67" i="8"/>
  <c r="L65" i="8"/>
  <c r="L31" i="8"/>
  <c r="D158" i="8" s="1"/>
  <c r="D160" i="8" l="1"/>
  <c r="D159" i="8"/>
  <c r="D140" i="8" l="1"/>
  <c r="C148" i="8"/>
</calcChain>
</file>

<file path=xl/sharedStrings.xml><?xml version="1.0" encoding="utf-8"?>
<sst xmlns="http://schemas.openxmlformats.org/spreadsheetml/2006/main" count="455" uniqueCount="91">
  <si>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</si>
  <si>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</si>
  <si>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</si>
  <si>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</si>
  <si>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</si>
  <si>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</si>
  <si>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</si>
  <si>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</si>
  <si>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</si>
  <si>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</si>
  <si>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</si>
  <si>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</si>
  <si>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</si>
  <si>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</si>
  <si>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</si>
  <si>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</si>
  <si>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</si>
  <si>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</si>
  <si>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</si>
  <si>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Ambiente General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</si>
  <si>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</si>
  <si>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</si>
  <si>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</si>
  <si>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</si>
  <si>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</si>
  <si>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</si>
  <si>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</si>
  <si>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</si>
  <si>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</si>
  <si>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Bodega</t>
  </si>
  <si>
    <t xml:space="preserve">Retalhuleu </t>
  </si>
  <si>
    <t>No. De aplicaciónes</t>
  </si>
  <si>
    <t>PRODUCTO O AMBIENTE TRATADO</t>
  </si>
  <si>
    <t>RESUMEN</t>
  </si>
  <si>
    <t>Total</t>
  </si>
  <si>
    <t>K-othrine</t>
  </si>
  <si>
    <t>K-othine</t>
  </si>
  <si>
    <t>K-obiol</t>
  </si>
  <si>
    <t>K-otrine</t>
  </si>
  <si>
    <t>Roundup</t>
  </si>
  <si>
    <t>Aceite Mineral</t>
  </si>
  <si>
    <t>Interior Bodegas</t>
  </si>
  <si>
    <t>k-obiol</t>
  </si>
  <si>
    <t>Actividad</t>
  </si>
  <si>
    <t>Cantidad</t>
  </si>
  <si>
    <t>monitoreo de calidad fisica de los alimentos</t>
  </si>
  <si>
    <t>Verificacion del alimentos previo al despacho</t>
  </si>
  <si>
    <t>MONITOREO DE CALIDAD FISICA DE LOS ALIMENTOS EN LA RECEPCION, ALMACENAMIENTO Y DESPACHO.</t>
  </si>
  <si>
    <t>Bodegas</t>
  </si>
  <si>
    <t>Preventivo</t>
  </si>
  <si>
    <t>Curativo</t>
  </si>
  <si>
    <t>verificacion de los alimentos previo a la recepción</t>
  </si>
  <si>
    <t>Preventiva/curativa</t>
  </si>
  <si>
    <t>Parasitol</t>
  </si>
  <si>
    <t>----</t>
  </si>
  <si>
    <t>Preventiva</t>
  </si>
  <si>
    <t>Curativa</t>
  </si>
  <si>
    <t>---</t>
  </si>
  <si>
    <t>Totem</t>
  </si>
  <si>
    <t xml:space="preserve">Aquafog </t>
  </si>
  <si>
    <t>pastilla</t>
  </si>
  <si>
    <t>SEPTIEMBRE - DICIEMBRE 2024</t>
  </si>
  <si>
    <t>SEPTIEMBRE</t>
  </si>
  <si>
    <t>OCTUBRE</t>
  </si>
  <si>
    <t>NOVIEMBRE</t>
  </si>
  <si>
    <t>DICIEMBRE</t>
  </si>
  <si>
    <t>Hedonal</t>
  </si>
  <si>
    <t>Glifosato</t>
  </si>
  <si>
    <t>Hermax</t>
  </si>
  <si>
    <t>Silka-wet</t>
  </si>
  <si>
    <t>Maxwett</t>
  </si>
  <si>
    <t>Imberex</t>
  </si>
  <si>
    <t>Silka</t>
  </si>
  <si>
    <t>lt</t>
  </si>
  <si>
    <t>aceite mineral</t>
  </si>
  <si>
    <t>lt.</t>
  </si>
  <si>
    <t>Inverex</t>
  </si>
  <si>
    <t>Aquafog</t>
  </si>
  <si>
    <t>INSTITUTO NACIONAL DE COMERCIALIZACIÓN AGRÍCOLA   - INDECA  -</t>
  </si>
  <si>
    <t>Ley del Presupuesto General de Ingresos y Egresos del Estado - Decreto 54-2022</t>
  </si>
  <si>
    <r>
      <t>DIRECCIÓN QUE ACTUALIZA</t>
    </r>
    <r>
      <rPr>
        <sz val="12"/>
        <rFont val="Arial"/>
        <family val="2"/>
      </rPr>
      <t>:</t>
    </r>
  </si>
  <si>
    <t>Logística</t>
  </si>
  <si>
    <t>UNIDAD:</t>
  </si>
  <si>
    <t>Supervisión de Bodegas</t>
  </si>
  <si>
    <r>
      <t>RESPONSABLE</t>
    </r>
    <r>
      <rPr>
        <sz val="12"/>
        <rFont val="Arial"/>
        <family val="2"/>
      </rPr>
      <t>:</t>
    </r>
  </si>
  <si>
    <t>FECHA:</t>
  </si>
  <si>
    <t>BASE LEGAL:</t>
  </si>
  <si>
    <t>Artículo 20 Intervenciones Relevantes</t>
  </si>
  <si>
    <t>PERÍODO: SEPTIEMBRE - DICIEMBRE 2024</t>
  </si>
  <si>
    <t>21 de enero de 2024</t>
  </si>
  <si>
    <t>Ing. Juan Carlos Urrutia/Lisbeth Guissela Perucho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</si>
</sst>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0" applyNumberFormat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/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3" fillId="4" borderId="1" xfId="1" applyFont="1" applyFill="1" applyAlignment="1">
      <alignment horizontal="center"/>
    </xf>
    <xf numFmtId="0" fontId="3" fillId="0" borderId="1" xfId="1" applyFont="1"/>
    <xf numFmtId="0" fontId="3" fillId="0" borderId="1" xfId="1" applyFont="1" applyAlignment="1">
      <alignment horizontal="right"/>
    </xf>
    <xf numFmtId="0" fontId="3" fillId="2" borderId="1" xfId="1" applyFont="1" applyFill="1" applyAlignment="1">
      <alignment horizontal="center"/>
    </xf>
    <xf numFmtId="4" fontId="3" fillId="2" borderId="1" xfId="1" applyNumberFormat="1" applyFont="1" applyFill="1" applyAlignment="1">
      <alignment horizontal="center"/>
    </xf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/>
    </xf>
    <xf numFmtId="3" fontId="6" fillId="0" borderId="1" xfId="1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 wrapText="1"/>
    </xf>
    <xf numFmtId="0" fontId="6" fillId="0" borderId="1" xfId="1" applyFont="1" applyFill="1" applyAlignment="1">
      <alignment horizontal="center" vertical="center"/>
    </xf>
    <xf numFmtId="0" fontId="9" fillId="2" borderId="1" xfId="1" applyFont="1" applyFill="1" applyAlignment="1">
      <alignment horizontal="center"/>
    </xf>
    <xf numFmtId="4" fontId="9" fillId="2" borderId="1" xfId="1" applyNumberFormat="1" applyFont="1" applyFill="1" applyAlignment="1">
      <alignment horizontal="center"/>
    </xf>
    <xf numFmtId="0" fontId="9" fillId="0" borderId="1" xfId="1" applyFont="1" applyAlignment="1">
      <alignment horizontal="right"/>
    </xf>
    <xf numFmtId="0" fontId="9" fillId="0" borderId="1" xfId="1" applyFont="1"/>
    <xf numFmtId="0" fontId="9" fillId="2" borderId="19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9" fillId="0" borderId="2" xfId="1" applyFont="1" applyBorder="1"/>
    <xf numFmtId="0" fontId="6" fillId="0" borderId="1" xfId="1" applyFont="1" applyFill="1" applyAlignment="1">
      <alignment horizontal="center" vertical="center"/>
    </xf>
    <xf numFmtId="0" fontId="6" fillId="0" borderId="0" xfId="0" applyFont="1"/>
    <xf numFmtId="0" fontId="9" fillId="4" borderId="1" xfId="1" applyFont="1" applyFill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1" xfId="1" applyFont="1" applyFill="1" applyAlignment="1">
      <alignment horizontal="center" vertical="center"/>
    </xf>
    <xf numFmtId="0" fontId="6" fillId="0" borderId="17" xfId="1" applyFont="1" applyFill="1" applyBorder="1" applyAlignment="1">
      <alignment horizontal="center"/>
    </xf>
    <xf numFmtId="0" fontId="4" fillId="0" borderId="1" xfId="1" applyFont="1" applyFill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6" fillId="0" borderId="1" xfId="1" quotePrefix="1" applyFont="1" applyFill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1" quotePrefix="1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6" fillId="0" borderId="2" xfId="1" quotePrefix="1" applyFont="1" applyFill="1" applyBorder="1" applyAlignment="1">
      <alignment horizontal="center" vertical="center"/>
    </xf>
    <xf numFmtId="4" fontId="9" fillId="2" borderId="2" xfId="1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1" xfId="1" quotePrefix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7" fontId="9" fillId="2" borderId="1" xfId="1" applyNumberFormat="1" applyFont="1" applyFill="1" applyAlignment="1">
      <alignment horizontal="center"/>
    </xf>
    <xf numFmtId="0" fontId="9" fillId="2" borderId="1" xfId="1" applyFont="1" applyFill="1" applyAlignment="1">
      <alignment horizontal="center"/>
    </xf>
    <xf numFmtId="0" fontId="9" fillId="2" borderId="1" xfId="1" applyFont="1" applyFill="1" applyAlignment="1">
      <alignment horizontal="center" vertical="center"/>
    </xf>
    <xf numFmtId="0" fontId="3" fillId="2" borderId="1" xfId="1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3" fillId="2" borderId="1" xfId="1" applyFont="1" applyFill="1" applyAlignment="1">
      <alignment horizontal="center" vertical="center" wrapText="1"/>
    </xf>
    <xf numFmtId="0" fontId="5" fillId="3" borderId="0" xfId="2" applyFont="1" applyAlignment="1">
      <alignment horizontal="center" vertical="center"/>
    </xf>
    <xf numFmtId="0" fontId="3" fillId="2" borderId="1" xfId="1" applyFont="1" applyFill="1" applyAlignment="1">
      <alignment horizontal="center"/>
    </xf>
    <xf numFmtId="17" fontId="3" fillId="2" borderId="1" xfId="1" applyNumberFormat="1" applyFont="1" applyFill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9" fillId="2" borderId="1" xfId="1" applyFont="1" applyFill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0" fillId="0" borderId="22" xfId="0" applyBorder="1"/>
    <xf numFmtId="0" fontId="15" fillId="0" borderId="0" xfId="0" applyFont="1" applyAlignment="1">
      <alignment horizontal="center"/>
    </xf>
    <xf numFmtId="0" fontId="0" fillId="0" borderId="23" xfId="0" applyBorder="1"/>
    <xf numFmtId="0" fontId="16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3">
    <cellStyle name="Énfasis1" xfId="2" builtinId="29"/>
    <cellStyle name="Normal" xfId="0" builtinId="0"/>
    <cellStyle name="Total" xfId="1" builtinId="25"/>
  </cellStyles>
  <dxfs count="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130174</xdr:rowOff>
    </xdr:from>
    <xdr:to>
      <xdr:col>1</xdr:col>
      <xdr:colOff>1790700</xdr:colOff>
      <xdr:row>11</xdr:row>
      <xdr:rowOff>180974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D9C5ADBA-D4A5-4275-BDFD-0EBC09CE9269}"/>
            </a:ext>
          </a:extLst>
        </xdr:cNvPr>
        <xdr:cNvSpPr/>
      </xdr:nvSpPr>
      <xdr:spPr>
        <a:xfrm>
          <a:off x="552450" y="701674"/>
          <a:ext cx="1628775" cy="156527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1"/>
  <sheetViews>
    <sheetView showGridLines="0" tabSelected="1" zoomScaleNormal="100" workbookViewId="0">
      <selection activeCell="A20" sqref="A20:S160"/>
    </sheetView>
  </sheetViews>
  <sheetFormatPr baseColWidth="10" defaultRowHeight="14.25" x14ac:dyDescent="0.2"/>
  <cols>
    <col min="1" max="1" width="5.125" style="28" customWidth="1"/>
    <col min="2" max="2" width="28.125" customWidth="1"/>
    <col min="3" max="3" width="16" customWidth="1"/>
    <col min="4" max="4" width="13" customWidth="1"/>
    <col min="5" max="5" width="12.125" customWidth="1"/>
    <col min="7" max="7" width="29.625" customWidth="1"/>
    <col min="8" max="8" width="4.875" customWidth="1"/>
    <col min="9" max="9" width="3.875" customWidth="1"/>
    <col min="10" max="11" width="20.375" customWidth="1"/>
    <col min="13" max="13" width="12.875" customWidth="1"/>
  </cols>
  <sheetData>
    <row r="2" spans="2:12" ht="15" thickBot="1" x14ac:dyDescent="0.25"/>
    <row r="3" spans="2:12" ht="15.75" x14ac:dyDescent="0.25">
      <c r="B3" s="178"/>
      <c r="C3" s="168" t="s">
        <v>78</v>
      </c>
      <c r="D3" s="168"/>
      <c r="E3" s="168"/>
      <c r="F3" s="168"/>
      <c r="G3" s="168"/>
      <c r="H3" s="168"/>
      <c r="I3" s="168"/>
      <c r="J3" s="168"/>
      <c r="K3" s="168"/>
      <c r="L3" s="169"/>
    </row>
    <row r="4" spans="2:12" ht="15" x14ac:dyDescent="0.25">
      <c r="B4" s="179"/>
      <c r="C4" s="170" t="s">
        <v>79</v>
      </c>
      <c r="D4" s="170"/>
      <c r="E4" s="170"/>
      <c r="F4" s="170"/>
      <c r="G4" s="170"/>
      <c r="H4" s="170"/>
      <c r="I4" s="170"/>
      <c r="J4" s="170"/>
      <c r="K4" s="170"/>
      <c r="L4" s="171"/>
    </row>
    <row r="5" spans="2:12" x14ac:dyDescent="0.2">
      <c r="B5" s="179"/>
      <c r="C5" s="172" t="s">
        <v>88</v>
      </c>
      <c r="D5" s="172"/>
      <c r="E5" s="172"/>
      <c r="F5" s="172"/>
      <c r="G5" s="172"/>
      <c r="H5" s="172"/>
      <c r="I5" s="172"/>
      <c r="J5" s="172"/>
      <c r="K5" s="172"/>
      <c r="L5" s="171"/>
    </row>
    <row r="6" spans="2:12" x14ac:dyDescent="0.2">
      <c r="B6" s="179"/>
      <c r="L6" s="171"/>
    </row>
    <row r="7" spans="2:12" x14ac:dyDescent="0.2">
      <c r="B7" s="179"/>
      <c r="L7" s="171"/>
    </row>
    <row r="8" spans="2:12" x14ac:dyDescent="0.2">
      <c r="B8" s="179"/>
      <c r="L8" s="171"/>
    </row>
    <row r="9" spans="2:12" ht="15.75" x14ac:dyDescent="0.25">
      <c r="B9" s="179"/>
      <c r="C9" s="173" t="s">
        <v>80</v>
      </c>
      <c r="E9" s="174" t="s">
        <v>81</v>
      </c>
      <c r="L9" s="171"/>
    </row>
    <row r="10" spans="2:12" ht="15.75" x14ac:dyDescent="0.25">
      <c r="B10" s="179"/>
      <c r="C10" s="173" t="s">
        <v>82</v>
      </c>
      <c r="E10" s="174" t="s">
        <v>83</v>
      </c>
      <c r="L10" s="171"/>
    </row>
    <row r="11" spans="2:12" ht="15.75" x14ac:dyDescent="0.25">
      <c r="B11" s="179"/>
      <c r="C11" s="173" t="s">
        <v>84</v>
      </c>
      <c r="E11" s="174" t="s">
        <v>90</v>
      </c>
      <c r="L11" s="171"/>
    </row>
    <row r="12" spans="2:12" ht="15.75" x14ac:dyDescent="0.25">
      <c r="B12" s="179"/>
      <c r="C12" s="173" t="s">
        <v>85</v>
      </c>
      <c r="E12" s="175" t="s">
        <v>89</v>
      </c>
      <c r="L12" s="171"/>
    </row>
    <row r="13" spans="2:12" ht="15.75" x14ac:dyDescent="0.25">
      <c r="B13" s="179"/>
      <c r="C13" s="173" t="s">
        <v>86</v>
      </c>
      <c r="E13" s="174" t="s">
        <v>87</v>
      </c>
      <c r="L13" s="171"/>
    </row>
    <row r="14" spans="2:12" ht="15" thickBot="1" x14ac:dyDescent="0.25">
      <c r="B14" s="180"/>
      <c r="C14" s="176"/>
      <c r="D14" s="176"/>
      <c r="E14" s="176"/>
      <c r="F14" s="176"/>
      <c r="G14" s="176"/>
      <c r="H14" s="176"/>
      <c r="I14" s="176"/>
      <c r="J14" s="176"/>
      <c r="K14" s="176"/>
      <c r="L14" s="177"/>
    </row>
    <row r="17" spans="1:19" ht="14.25" customHeight="1" x14ac:dyDescent="0.2">
      <c r="A17" s="146" t="s">
        <v>17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x14ac:dyDescent="0.2">
      <c r="A18" s="42"/>
      <c r="B18" s="2"/>
      <c r="C18" s="2"/>
      <c r="D18" s="2"/>
      <c r="E18" s="2"/>
      <c r="F18" s="2"/>
      <c r="G18" s="2"/>
    </row>
    <row r="19" spans="1:19" x14ac:dyDescent="0.2">
      <c r="A19" s="42"/>
      <c r="B19" s="2"/>
      <c r="C19" s="2"/>
      <c r="D19" s="2"/>
      <c r="E19" s="2"/>
      <c r="F19" s="2"/>
      <c r="G19" s="2"/>
    </row>
    <row r="20" spans="1:19" ht="15" thickBot="1" x14ac:dyDescent="0.25">
      <c r="A20" s="147" t="s">
        <v>16</v>
      </c>
      <c r="B20" s="147"/>
      <c r="C20" s="147"/>
      <c r="D20" s="147"/>
      <c r="E20" s="147"/>
      <c r="F20" s="147"/>
      <c r="G20" s="147"/>
    </row>
    <row r="21" spans="1:19" ht="15.75" thickTop="1" thickBot="1" x14ac:dyDescent="0.25">
      <c r="A21" s="43"/>
      <c r="B21" s="13"/>
      <c r="C21" s="13"/>
      <c r="D21" s="13"/>
      <c r="E21" s="13"/>
      <c r="F21" s="13"/>
      <c r="G21" s="13"/>
    </row>
    <row r="22" spans="1:19" ht="15.75" thickTop="1" thickBot="1" x14ac:dyDescent="0.25">
      <c r="A22" s="35"/>
      <c r="B22" s="15" t="s">
        <v>0</v>
      </c>
      <c r="C22" s="148">
        <v>45536</v>
      </c>
      <c r="D22" s="147"/>
      <c r="E22" s="14"/>
      <c r="F22" s="14"/>
      <c r="G22" s="14"/>
    </row>
    <row r="23" spans="1:19" ht="15.75" thickTop="1" thickBot="1" x14ac:dyDescent="0.25">
      <c r="A23" s="35"/>
      <c r="B23" s="14"/>
      <c r="C23" s="14"/>
      <c r="D23" s="14"/>
      <c r="E23" s="14"/>
      <c r="F23" s="14"/>
      <c r="G23" s="14"/>
    </row>
    <row r="24" spans="1:19" ht="15.75" thickTop="1" thickBot="1" x14ac:dyDescent="0.25">
      <c r="A24" s="35"/>
      <c r="B24" s="14"/>
      <c r="C24" s="14"/>
      <c r="D24" s="14"/>
      <c r="E24" s="14"/>
      <c r="F24" s="14"/>
      <c r="G24" s="14"/>
    </row>
    <row r="25" spans="1:19" ht="16.5" customHeight="1" thickTop="1" thickBot="1" x14ac:dyDescent="0.25">
      <c r="A25" s="133" t="s">
        <v>1</v>
      </c>
      <c r="B25" s="134" t="s">
        <v>2</v>
      </c>
      <c r="C25" s="20" t="s">
        <v>25</v>
      </c>
      <c r="D25" s="21" t="s">
        <v>26</v>
      </c>
      <c r="E25" s="145" t="s">
        <v>15</v>
      </c>
      <c r="F25" s="134" t="s">
        <v>6</v>
      </c>
      <c r="G25" s="20" t="s">
        <v>14</v>
      </c>
      <c r="J25" s="109" t="s">
        <v>47</v>
      </c>
      <c r="K25" s="109"/>
      <c r="L25" s="109"/>
    </row>
    <row r="26" spans="1:19" ht="16.5" customHeight="1" thickTop="1" thickBot="1" x14ac:dyDescent="0.25">
      <c r="A26" s="133"/>
      <c r="B26" s="134"/>
      <c r="C26" s="22" t="s">
        <v>27</v>
      </c>
      <c r="D26" s="22" t="s">
        <v>28</v>
      </c>
      <c r="E26" s="145"/>
      <c r="F26" s="134"/>
      <c r="G26" s="22" t="s">
        <v>3</v>
      </c>
      <c r="J26" s="109"/>
      <c r="K26" s="109"/>
      <c r="L26" s="109"/>
    </row>
    <row r="27" spans="1:19" ht="18.75" customHeight="1" thickTop="1" thickBot="1" x14ac:dyDescent="0.25">
      <c r="A27" s="25">
        <v>1</v>
      </c>
      <c r="B27" s="150" t="s">
        <v>18</v>
      </c>
      <c r="C27" s="24">
        <v>4</v>
      </c>
      <c r="D27" s="25" t="s">
        <v>22</v>
      </c>
      <c r="E27" s="26">
        <f>254+220+420+304</f>
        <v>1198</v>
      </c>
      <c r="F27" s="25" t="s">
        <v>13</v>
      </c>
      <c r="G27" s="25" t="s">
        <v>50</v>
      </c>
      <c r="H27" s="1"/>
      <c r="J27" s="109"/>
      <c r="K27" s="109"/>
      <c r="L27" s="109"/>
    </row>
    <row r="28" spans="1:19" ht="18.75" customHeight="1" thickTop="1" thickBot="1" x14ac:dyDescent="0.25">
      <c r="A28" s="25">
        <f>+A27+1</f>
        <v>2</v>
      </c>
      <c r="B28" s="151"/>
      <c r="C28" s="45">
        <v>4</v>
      </c>
      <c r="D28" s="25" t="s">
        <v>21</v>
      </c>
      <c r="E28" s="26">
        <f>480+1080+360+1080</f>
        <v>3000</v>
      </c>
      <c r="F28" s="25" t="s">
        <v>10</v>
      </c>
      <c r="G28" s="25" t="s">
        <v>50</v>
      </c>
      <c r="H28" s="1"/>
      <c r="J28" s="109"/>
      <c r="K28" s="109"/>
      <c r="L28" s="109"/>
      <c r="M28" s="104" t="s">
        <v>48</v>
      </c>
      <c r="N28" s="105"/>
      <c r="O28" s="105"/>
      <c r="P28" s="105"/>
      <c r="Q28" s="105"/>
      <c r="R28" s="105"/>
      <c r="S28" s="106"/>
    </row>
    <row r="29" spans="1:19" ht="18.75" customHeight="1" thickTop="1" thickBot="1" x14ac:dyDescent="0.25">
      <c r="A29" s="25">
        <f t="shared" ref="A29:A50" si="0">+A28+1</f>
        <v>3</v>
      </c>
      <c r="B29" s="151"/>
      <c r="C29" s="45">
        <v>6</v>
      </c>
      <c r="D29" s="25" t="s">
        <v>71</v>
      </c>
      <c r="E29" s="26">
        <f>150+300+50+25+300+17</f>
        <v>842</v>
      </c>
      <c r="F29" s="25" t="s">
        <v>10</v>
      </c>
      <c r="G29" s="25" t="s">
        <v>50</v>
      </c>
      <c r="H29" s="1"/>
      <c r="J29" s="108" t="s">
        <v>62</v>
      </c>
      <c r="K29" s="108"/>
      <c r="L29" s="108"/>
      <c r="M29" s="110" t="s">
        <v>18</v>
      </c>
      <c r="N29" s="93" t="s">
        <v>9</v>
      </c>
      <c r="O29" s="93" t="s">
        <v>8</v>
      </c>
      <c r="P29" s="93" t="s">
        <v>11</v>
      </c>
      <c r="Q29" s="95" t="s">
        <v>12</v>
      </c>
      <c r="R29" s="93" t="s">
        <v>5</v>
      </c>
      <c r="S29" s="93" t="s">
        <v>7</v>
      </c>
    </row>
    <row r="30" spans="1:19" ht="15.75" thickTop="1" thickBot="1" x14ac:dyDescent="0.25">
      <c r="A30" s="25">
        <f t="shared" si="0"/>
        <v>4</v>
      </c>
      <c r="B30" s="151"/>
      <c r="C30" s="45">
        <v>3</v>
      </c>
      <c r="D30" s="25" t="s">
        <v>38</v>
      </c>
      <c r="E30" s="26">
        <f>120+40+80</f>
        <v>240</v>
      </c>
      <c r="F30" s="25" t="s">
        <v>10</v>
      </c>
      <c r="G30" s="25" t="s">
        <v>50</v>
      </c>
      <c r="J30" s="108" t="s">
        <v>43</v>
      </c>
      <c r="K30" s="108"/>
      <c r="L30" s="58" t="s">
        <v>44</v>
      </c>
      <c r="M30" s="113"/>
      <c r="N30" s="94"/>
      <c r="O30" s="94"/>
      <c r="P30" s="94"/>
      <c r="Q30" s="96"/>
      <c r="R30" s="94"/>
      <c r="S30" s="94"/>
    </row>
    <row r="31" spans="1:19" ht="16.5" customHeight="1" thickTop="1" thickBot="1" x14ac:dyDescent="0.25">
      <c r="A31" s="25">
        <f t="shared" si="0"/>
        <v>5</v>
      </c>
      <c r="B31" s="152"/>
      <c r="C31" s="45">
        <v>3</v>
      </c>
      <c r="D31" s="25" t="s">
        <v>40</v>
      </c>
      <c r="E31" s="26">
        <f>3000+1000+2000</f>
        <v>6000</v>
      </c>
      <c r="F31" s="25" t="s">
        <v>10</v>
      </c>
      <c r="G31" s="25" t="s">
        <v>50</v>
      </c>
      <c r="J31" s="108" t="s">
        <v>51</v>
      </c>
      <c r="K31" s="108"/>
      <c r="L31" s="109">
        <f>SUM(M31:S32)</f>
        <v>5</v>
      </c>
      <c r="M31" s="97">
        <v>0</v>
      </c>
      <c r="N31" s="97">
        <v>0</v>
      </c>
      <c r="O31" s="97">
        <v>0</v>
      </c>
      <c r="P31" s="97">
        <v>0</v>
      </c>
      <c r="Q31" s="97">
        <v>1</v>
      </c>
      <c r="R31" s="97">
        <v>4</v>
      </c>
      <c r="S31" s="97">
        <v>0</v>
      </c>
    </row>
    <row r="32" spans="1:19" ht="15.75" customHeight="1" thickTop="1" thickBot="1" x14ac:dyDescent="0.25">
      <c r="A32" s="25">
        <f t="shared" si="0"/>
        <v>6</v>
      </c>
      <c r="B32" s="154" t="s">
        <v>9</v>
      </c>
      <c r="C32" s="48">
        <v>5</v>
      </c>
      <c r="D32" s="18" t="s">
        <v>22</v>
      </c>
      <c r="E32" s="18">
        <f>294+294+294+241+210</f>
        <v>1333</v>
      </c>
      <c r="F32" s="18" t="s">
        <v>13</v>
      </c>
      <c r="G32" s="18" t="s">
        <v>52</v>
      </c>
      <c r="J32" s="108"/>
      <c r="K32" s="108"/>
      <c r="L32" s="109"/>
      <c r="M32" s="97"/>
      <c r="N32" s="97"/>
      <c r="O32" s="97"/>
      <c r="P32" s="97"/>
      <c r="Q32" s="97"/>
      <c r="R32" s="97"/>
      <c r="S32" s="97"/>
    </row>
    <row r="33" spans="1:19" ht="16.5" customHeight="1" thickTop="1" thickBot="1" x14ac:dyDescent="0.25">
      <c r="A33" s="25">
        <f t="shared" si="0"/>
        <v>7</v>
      </c>
      <c r="B33" s="155"/>
      <c r="C33" s="48">
        <v>1</v>
      </c>
      <c r="D33" s="18" t="s">
        <v>40</v>
      </c>
      <c r="E33" s="18">
        <v>6000</v>
      </c>
      <c r="F33" s="18" t="s">
        <v>10</v>
      </c>
      <c r="G33" s="18" t="s">
        <v>52</v>
      </c>
      <c r="J33" s="109" t="s">
        <v>45</v>
      </c>
      <c r="K33" s="109"/>
      <c r="L33" s="109">
        <f>SUM(M33:S34)</f>
        <v>34</v>
      </c>
      <c r="M33" s="97">
        <v>2</v>
      </c>
      <c r="N33" s="97">
        <v>20</v>
      </c>
      <c r="O33" s="97">
        <v>0</v>
      </c>
      <c r="P33" s="97">
        <v>4</v>
      </c>
      <c r="Q33" s="97">
        <v>2</v>
      </c>
      <c r="R33" s="97">
        <v>4</v>
      </c>
      <c r="S33" s="97">
        <v>2</v>
      </c>
    </row>
    <row r="34" spans="1:19" ht="15.75" customHeight="1" thickTop="1" thickBot="1" x14ac:dyDescent="0.25">
      <c r="A34" s="25">
        <f t="shared" si="0"/>
        <v>8</v>
      </c>
      <c r="B34" s="156"/>
      <c r="C34" s="19">
        <v>3</v>
      </c>
      <c r="D34" s="18" t="s">
        <v>38</v>
      </c>
      <c r="E34" s="18">
        <f>350+160+240</f>
        <v>750</v>
      </c>
      <c r="F34" s="18" t="s">
        <v>10</v>
      </c>
      <c r="G34" s="18" t="s">
        <v>52</v>
      </c>
      <c r="J34" s="109"/>
      <c r="K34" s="109"/>
      <c r="L34" s="109"/>
      <c r="M34" s="97"/>
      <c r="N34" s="97"/>
      <c r="O34" s="97"/>
      <c r="P34" s="97"/>
      <c r="Q34" s="97"/>
      <c r="R34" s="97"/>
      <c r="S34" s="97"/>
    </row>
    <row r="35" spans="1:19" ht="15.75" customHeight="1" thickTop="1" thickBot="1" x14ac:dyDescent="0.25">
      <c r="A35" s="25">
        <f t="shared" si="0"/>
        <v>9</v>
      </c>
      <c r="B35" s="68" t="s">
        <v>8</v>
      </c>
      <c r="C35" s="73" t="s">
        <v>54</v>
      </c>
      <c r="D35" s="73" t="s">
        <v>54</v>
      </c>
      <c r="E35" s="73" t="s">
        <v>54</v>
      </c>
      <c r="F35" s="73" t="s">
        <v>54</v>
      </c>
      <c r="G35" s="73" t="s">
        <v>54</v>
      </c>
      <c r="J35" s="109" t="s">
        <v>46</v>
      </c>
      <c r="K35" s="109"/>
      <c r="L35" s="114">
        <f>SUM(M35:S37)</f>
        <v>58</v>
      </c>
      <c r="M35" s="97">
        <v>15</v>
      </c>
      <c r="N35" s="97">
        <v>3</v>
      </c>
      <c r="O35" s="97">
        <v>0</v>
      </c>
      <c r="P35" s="97">
        <v>1</v>
      </c>
      <c r="Q35" s="97">
        <v>6</v>
      </c>
      <c r="R35" s="97">
        <v>32</v>
      </c>
      <c r="S35" s="97">
        <v>1</v>
      </c>
    </row>
    <row r="36" spans="1:19" ht="15.75" customHeight="1" thickTop="1" thickBot="1" x14ac:dyDescent="0.25">
      <c r="A36" s="25">
        <f t="shared" si="0"/>
        <v>10</v>
      </c>
      <c r="B36" s="150" t="s">
        <v>11</v>
      </c>
      <c r="C36" s="19">
        <v>7</v>
      </c>
      <c r="D36" s="18" t="s">
        <v>22</v>
      </c>
      <c r="E36" s="18">
        <f>120+120+120+78+120+120+120</f>
        <v>798</v>
      </c>
      <c r="F36" s="18" t="s">
        <v>10</v>
      </c>
      <c r="G36" s="18" t="s">
        <v>50</v>
      </c>
      <c r="J36" s="109"/>
      <c r="K36" s="109"/>
      <c r="L36" s="115"/>
      <c r="M36" s="97"/>
      <c r="N36" s="97"/>
      <c r="O36" s="97"/>
      <c r="P36" s="97"/>
      <c r="Q36" s="97"/>
      <c r="R36" s="97"/>
      <c r="S36" s="97"/>
    </row>
    <row r="37" spans="1:19" ht="15.75" customHeight="1" thickTop="1" thickBot="1" x14ac:dyDescent="0.25">
      <c r="A37" s="25">
        <f t="shared" si="0"/>
        <v>11</v>
      </c>
      <c r="B37" s="151"/>
      <c r="C37" s="48">
        <v>4</v>
      </c>
      <c r="D37" s="18" t="s">
        <v>66</v>
      </c>
      <c r="E37" s="18">
        <f>250+100+400+250</f>
        <v>1000</v>
      </c>
      <c r="F37" s="18" t="s">
        <v>10</v>
      </c>
      <c r="G37" s="18" t="s">
        <v>19</v>
      </c>
      <c r="J37" s="109"/>
      <c r="K37" s="109"/>
      <c r="L37" s="116"/>
      <c r="M37" s="97"/>
      <c r="N37" s="97"/>
      <c r="O37" s="97"/>
      <c r="P37" s="97"/>
      <c r="Q37" s="97"/>
      <c r="R37" s="97"/>
      <c r="S37" s="97"/>
    </row>
    <row r="38" spans="1:19" ht="15.75" thickTop="1" thickBot="1" x14ac:dyDescent="0.25">
      <c r="A38" s="25">
        <f t="shared" si="0"/>
        <v>12</v>
      </c>
      <c r="B38" s="151"/>
      <c r="C38" s="48">
        <v>1</v>
      </c>
      <c r="D38" s="18" t="s">
        <v>38</v>
      </c>
      <c r="E38" s="18">
        <v>120</v>
      </c>
      <c r="F38" s="18" t="s">
        <v>10</v>
      </c>
      <c r="G38" s="18" t="s">
        <v>19</v>
      </c>
    </row>
    <row r="39" spans="1:19" ht="15.75" thickTop="1" thickBot="1" x14ac:dyDescent="0.25">
      <c r="A39" s="25">
        <f t="shared" si="0"/>
        <v>13</v>
      </c>
      <c r="B39" s="152"/>
      <c r="C39" s="47">
        <v>4</v>
      </c>
      <c r="D39" s="18" t="s">
        <v>67</v>
      </c>
      <c r="E39" s="18">
        <f>250+100+400+250</f>
        <v>1000</v>
      </c>
      <c r="F39" s="18" t="s">
        <v>10</v>
      </c>
      <c r="G39" s="18" t="s">
        <v>41</v>
      </c>
    </row>
    <row r="40" spans="1:19" ht="15.75" thickTop="1" thickBot="1" x14ac:dyDescent="0.25">
      <c r="A40" s="25">
        <f t="shared" si="0"/>
        <v>14</v>
      </c>
      <c r="B40" s="150" t="s">
        <v>12</v>
      </c>
      <c r="C40" s="19">
        <v>2</v>
      </c>
      <c r="D40" s="18" t="s">
        <v>22</v>
      </c>
      <c r="E40" s="18">
        <f>165+165</f>
        <v>330</v>
      </c>
      <c r="F40" s="18" t="s">
        <v>13</v>
      </c>
      <c r="G40" s="25" t="s">
        <v>50</v>
      </c>
    </row>
    <row r="41" spans="1:19" ht="15.75" thickTop="1" thickBot="1" x14ac:dyDescent="0.25">
      <c r="A41" s="25">
        <f t="shared" si="0"/>
        <v>15</v>
      </c>
      <c r="B41" s="151"/>
      <c r="C41" s="48">
        <v>1</v>
      </c>
      <c r="D41" s="18" t="s">
        <v>21</v>
      </c>
      <c r="E41" s="18">
        <v>400</v>
      </c>
      <c r="F41" s="18" t="s">
        <v>10</v>
      </c>
      <c r="G41" s="18" t="s">
        <v>19</v>
      </c>
    </row>
    <row r="42" spans="1:19" ht="15.75" thickTop="1" thickBot="1" x14ac:dyDescent="0.25">
      <c r="A42" s="25">
        <f t="shared" si="0"/>
        <v>16</v>
      </c>
      <c r="B42" s="151"/>
      <c r="C42" s="48">
        <v>1</v>
      </c>
      <c r="D42" s="18" t="s">
        <v>37</v>
      </c>
      <c r="E42" s="18">
        <v>200</v>
      </c>
      <c r="F42" s="18" t="s">
        <v>10</v>
      </c>
      <c r="G42" s="18" t="s">
        <v>52</v>
      </c>
    </row>
    <row r="43" spans="1:19" ht="15.75" thickTop="1" thickBot="1" x14ac:dyDescent="0.25">
      <c r="A43" s="25">
        <f t="shared" si="0"/>
        <v>17</v>
      </c>
      <c r="B43" s="151"/>
      <c r="C43" s="48">
        <v>1</v>
      </c>
      <c r="D43" s="18" t="s">
        <v>70</v>
      </c>
      <c r="E43" s="18">
        <v>800</v>
      </c>
      <c r="F43" s="18" t="s">
        <v>10</v>
      </c>
      <c r="G43" s="18" t="s">
        <v>52</v>
      </c>
    </row>
    <row r="44" spans="1:19" ht="15.75" thickTop="1" thickBot="1" x14ac:dyDescent="0.25">
      <c r="A44" s="25">
        <f t="shared" si="0"/>
        <v>18</v>
      </c>
      <c r="B44" s="151"/>
      <c r="C44" s="48">
        <v>2</v>
      </c>
      <c r="D44" s="18" t="s">
        <v>68</v>
      </c>
      <c r="E44" s="18">
        <v>875</v>
      </c>
      <c r="F44" s="18" t="s">
        <v>10</v>
      </c>
      <c r="G44" s="18" t="s">
        <v>52</v>
      </c>
    </row>
    <row r="45" spans="1:19" ht="15.75" thickTop="1" thickBot="1" x14ac:dyDescent="0.25">
      <c r="A45" s="25">
        <f t="shared" si="0"/>
        <v>19</v>
      </c>
      <c r="B45" s="151"/>
      <c r="C45" s="48">
        <v>2</v>
      </c>
      <c r="D45" s="18" t="s">
        <v>69</v>
      </c>
      <c r="E45" s="18">
        <v>350</v>
      </c>
      <c r="F45" s="18" t="s">
        <v>10</v>
      </c>
      <c r="G45" s="18" t="s">
        <v>52</v>
      </c>
    </row>
    <row r="46" spans="1:19" ht="15.75" thickTop="1" thickBot="1" x14ac:dyDescent="0.25">
      <c r="A46" s="25">
        <f t="shared" si="0"/>
        <v>20</v>
      </c>
      <c r="B46" s="152"/>
      <c r="C46" s="48">
        <v>2</v>
      </c>
      <c r="D46" s="18" t="s">
        <v>58</v>
      </c>
      <c r="E46" s="18">
        <v>1400</v>
      </c>
      <c r="F46" s="18" t="s">
        <v>10</v>
      </c>
      <c r="G46" s="18" t="s">
        <v>52</v>
      </c>
    </row>
    <row r="47" spans="1:19" ht="15.75" thickTop="1" thickBot="1" x14ac:dyDescent="0.25">
      <c r="A47" s="25">
        <f t="shared" si="0"/>
        <v>21</v>
      </c>
      <c r="B47" s="18" t="s">
        <v>5</v>
      </c>
      <c r="C47" s="19">
        <v>9</v>
      </c>
      <c r="D47" s="18" t="s">
        <v>22</v>
      </c>
      <c r="E47" s="18">
        <f>300+180+150+360+360+360+300+150+6</f>
        <v>2166</v>
      </c>
      <c r="F47" s="18" t="s">
        <v>13</v>
      </c>
      <c r="G47" s="18" t="s">
        <v>50</v>
      </c>
    </row>
    <row r="48" spans="1:19" ht="15.75" thickTop="1" thickBot="1" x14ac:dyDescent="0.25">
      <c r="A48" s="25">
        <f t="shared" si="0"/>
        <v>22</v>
      </c>
      <c r="B48" s="150" t="s">
        <v>7</v>
      </c>
      <c r="C48" s="48">
        <v>2</v>
      </c>
      <c r="D48" s="18" t="s">
        <v>38</v>
      </c>
      <c r="E48" s="18">
        <f>250+1920</f>
        <v>2170</v>
      </c>
      <c r="F48" s="18" t="s">
        <v>10</v>
      </c>
      <c r="G48" s="18" t="s">
        <v>50</v>
      </c>
    </row>
    <row r="49" spans="1:19" ht="15.75" thickTop="1" thickBot="1" x14ac:dyDescent="0.25">
      <c r="A49" s="25">
        <f t="shared" si="0"/>
        <v>23</v>
      </c>
      <c r="B49" s="151"/>
      <c r="C49" s="48">
        <v>1</v>
      </c>
      <c r="D49" s="18" t="s">
        <v>22</v>
      </c>
      <c r="E49" s="18">
        <v>270</v>
      </c>
      <c r="F49" s="18" t="s">
        <v>13</v>
      </c>
      <c r="G49" s="18" t="s">
        <v>50</v>
      </c>
    </row>
    <row r="50" spans="1:19" ht="15.75" thickTop="1" thickBot="1" x14ac:dyDescent="0.25">
      <c r="A50" s="25">
        <f t="shared" si="0"/>
        <v>24</v>
      </c>
      <c r="B50" s="153"/>
      <c r="C50" s="47">
        <v>1</v>
      </c>
      <c r="D50" s="18" t="s">
        <v>53</v>
      </c>
      <c r="E50" s="18">
        <v>1920</v>
      </c>
      <c r="F50" s="18" t="s">
        <v>10</v>
      </c>
      <c r="G50" s="18" t="s">
        <v>52</v>
      </c>
    </row>
    <row r="51" spans="1:19" ht="15.75" thickTop="1" thickBot="1" x14ac:dyDescent="0.25">
      <c r="A51" s="149" t="s">
        <v>4</v>
      </c>
      <c r="B51" s="149"/>
      <c r="C51" s="16">
        <f>SUM(C27:C50)</f>
        <v>69</v>
      </c>
      <c r="D51" s="16" t="s">
        <v>20</v>
      </c>
      <c r="E51" s="17" t="s">
        <v>20</v>
      </c>
      <c r="F51" s="16" t="s">
        <v>20</v>
      </c>
      <c r="G51" s="16" t="s">
        <v>20</v>
      </c>
    </row>
    <row r="52" spans="1:19" ht="16.5" customHeight="1" thickTop="1" x14ac:dyDescent="0.2">
      <c r="A52" s="42"/>
      <c r="B52" s="2"/>
      <c r="C52" s="2"/>
      <c r="D52" s="2"/>
      <c r="E52" s="2"/>
      <c r="F52" s="2"/>
      <c r="G52" s="2"/>
    </row>
    <row r="53" spans="1:19" ht="15" thickBot="1" x14ac:dyDescent="0.25">
      <c r="A53" s="35"/>
      <c r="B53" s="15" t="s">
        <v>0</v>
      </c>
      <c r="C53" s="148">
        <v>45566</v>
      </c>
      <c r="D53" s="147"/>
      <c r="E53" s="14"/>
      <c r="F53" s="14"/>
      <c r="G53" s="14"/>
    </row>
    <row r="54" spans="1:19" ht="15.75" thickTop="1" thickBot="1" x14ac:dyDescent="0.25">
      <c r="A54" s="35"/>
      <c r="B54" s="14"/>
      <c r="C54" s="14"/>
      <c r="D54" s="14"/>
      <c r="E54" s="14"/>
      <c r="F54" s="14"/>
      <c r="G54" s="14"/>
    </row>
    <row r="55" spans="1:19" ht="15.75" thickTop="1" thickBot="1" x14ac:dyDescent="0.25">
      <c r="A55" s="35"/>
      <c r="B55" s="14"/>
      <c r="C55" s="14"/>
      <c r="D55" s="14"/>
      <c r="E55" s="14"/>
      <c r="F55" s="14"/>
      <c r="G55" s="14"/>
    </row>
    <row r="56" spans="1:19" ht="15.75" thickTop="1" thickBot="1" x14ac:dyDescent="0.25">
      <c r="A56" s="133" t="s">
        <v>1</v>
      </c>
      <c r="B56" s="134" t="s">
        <v>2</v>
      </c>
      <c r="C56" s="20" t="s">
        <v>25</v>
      </c>
      <c r="D56" s="23" t="s">
        <v>26</v>
      </c>
      <c r="E56" s="145" t="s">
        <v>15</v>
      </c>
      <c r="F56" s="134" t="s">
        <v>6</v>
      </c>
      <c r="G56" s="20" t="s">
        <v>14</v>
      </c>
    </row>
    <row r="57" spans="1:19" ht="15.75" thickTop="1" thickBot="1" x14ac:dyDescent="0.25">
      <c r="A57" s="133"/>
      <c r="B57" s="134"/>
      <c r="C57" s="22" t="s">
        <v>27</v>
      </c>
      <c r="D57" s="22" t="s">
        <v>28</v>
      </c>
      <c r="E57" s="145"/>
      <c r="F57" s="134"/>
      <c r="G57" s="22" t="s">
        <v>3</v>
      </c>
      <c r="J57" s="109" t="s">
        <v>47</v>
      </c>
      <c r="K57" s="109"/>
      <c r="L57" s="109"/>
    </row>
    <row r="58" spans="1:19" ht="15.75" thickTop="1" thickBot="1" x14ac:dyDescent="0.25">
      <c r="A58" s="56">
        <v>1</v>
      </c>
      <c r="B58" s="125" t="s">
        <v>18</v>
      </c>
      <c r="C58" s="75">
        <v>3</v>
      </c>
      <c r="D58" s="75" t="s">
        <v>22</v>
      </c>
      <c r="E58" s="76">
        <v>1467</v>
      </c>
      <c r="F58" s="48" t="s">
        <v>10</v>
      </c>
      <c r="G58" s="75" t="s">
        <v>50</v>
      </c>
      <c r="J58" s="109"/>
      <c r="K58" s="109"/>
      <c r="L58" s="109"/>
    </row>
    <row r="59" spans="1:19" ht="15.75" thickTop="1" thickBot="1" x14ac:dyDescent="0.25">
      <c r="A59" s="45">
        <f>+A58+1</f>
        <v>2</v>
      </c>
      <c r="B59" s="127"/>
      <c r="C59" s="75">
        <v>3</v>
      </c>
      <c r="D59" s="75" t="s">
        <v>21</v>
      </c>
      <c r="E59" s="76">
        <v>1560</v>
      </c>
      <c r="F59" s="48" t="s">
        <v>10</v>
      </c>
      <c r="G59" s="75" t="s">
        <v>50</v>
      </c>
      <c r="J59" s="109"/>
      <c r="K59" s="109"/>
      <c r="L59" s="109"/>
    </row>
    <row r="60" spans="1:19" ht="15.75" thickTop="1" thickBot="1" x14ac:dyDescent="0.25">
      <c r="A60" s="45">
        <f t="shared" ref="A60:A82" si="1">+A59+1</f>
        <v>3</v>
      </c>
      <c r="B60" s="127"/>
      <c r="C60" s="75">
        <v>1</v>
      </c>
      <c r="D60" s="75" t="s">
        <v>71</v>
      </c>
      <c r="E60" s="76">
        <v>50</v>
      </c>
      <c r="F60" s="48" t="s">
        <v>10</v>
      </c>
      <c r="G60" s="75" t="s">
        <v>50</v>
      </c>
      <c r="J60" s="109"/>
      <c r="K60" s="109"/>
      <c r="L60" s="109"/>
      <c r="M60" s="104" t="s">
        <v>48</v>
      </c>
      <c r="N60" s="105"/>
      <c r="O60" s="105"/>
      <c r="P60" s="105"/>
      <c r="Q60" s="105"/>
      <c r="R60" s="105"/>
      <c r="S60" s="106"/>
    </row>
    <row r="61" spans="1:19" ht="15.75" thickTop="1" thickBot="1" x14ac:dyDescent="0.25">
      <c r="A61" s="45">
        <f t="shared" si="1"/>
        <v>4</v>
      </c>
      <c r="B61" s="127"/>
      <c r="C61" s="75">
        <v>5</v>
      </c>
      <c r="D61" s="75" t="s">
        <v>38</v>
      </c>
      <c r="E61" s="76">
        <v>565</v>
      </c>
      <c r="F61" s="48" t="s">
        <v>10</v>
      </c>
      <c r="G61" s="75" t="s">
        <v>50</v>
      </c>
      <c r="J61" s="108" t="s">
        <v>63</v>
      </c>
      <c r="K61" s="108"/>
      <c r="L61" s="108"/>
      <c r="M61" s="110" t="s">
        <v>18</v>
      </c>
      <c r="N61" s="93" t="s">
        <v>9</v>
      </c>
      <c r="O61" s="93" t="s">
        <v>8</v>
      </c>
      <c r="P61" s="93" t="s">
        <v>11</v>
      </c>
      <c r="Q61" s="95" t="s">
        <v>12</v>
      </c>
      <c r="R61" s="93" t="s">
        <v>5</v>
      </c>
      <c r="S61" s="93" t="s">
        <v>7</v>
      </c>
    </row>
    <row r="62" spans="1:19" ht="15.75" thickTop="1" thickBot="1" x14ac:dyDescent="0.25">
      <c r="A62" s="45">
        <f t="shared" si="1"/>
        <v>5</v>
      </c>
      <c r="B62" s="126"/>
      <c r="C62" s="49">
        <v>5</v>
      </c>
      <c r="D62" s="25" t="s">
        <v>40</v>
      </c>
      <c r="E62" s="49">
        <v>28149</v>
      </c>
      <c r="F62" s="49" t="s">
        <v>10</v>
      </c>
      <c r="G62" s="25" t="s">
        <v>50</v>
      </c>
      <c r="J62" s="108" t="s">
        <v>43</v>
      </c>
      <c r="K62" s="108"/>
      <c r="L62" s="58" t="s">
        <v>44</v>
      </c>
      <c r="M62" s="113"/>
      <c r="N62" s="94"/>
      <c r="O62" s="94"/>
      <c r="P62" s="94"/>
      <c r="Q62" s="96"/>
      <c r="R62" s="94"/>
      <c r="S62" s="94"/>
    </row>
    <row r="63" spans="1:19" ht="15.75" thickTop="1" thickBot="1" x14ac:dyDescent="0.25">
      <c r="A63" s="45">
        <f t="shared" si="1"/>
        <v>6</v>
      </c>
      <c r="B63" s="142" t="s">
        <v>9</v>
      </c>
      <c r="C63" s="49">
        <v>1</v>
      </c>
      <c r="D63" s="25" t="s">
        <v>21</v>
      </c>
      <c r="E63" s="49">
        <v>220</v>
      </c>
      <c r="F63" s="49" t="s">
        <v>10</v>
      </c>
      <c r="G63" s="25" t="s">
        <v>55</v>
      </c>
      <c r="J63" s="108" t="s">
        <v>51</v>
      </c>
      <c r="K63" s="108"/>
      <c r="L63" s="109">
        <f>SUM(M63:S64)</f>
        <v>20</v>
      </c>
      <c r="M63" s="98">
        <v>0</v>
      </c>
      <c r="N63" s="97">
        <v>9</v>
      </c>
      <c r="O63" s="98" t="s">
        <v>54</v>
      </c>
      <c r="P63" s="97">
        <v>0</v>
      </c>
      <c r="Q63" s="97">
        <v>2</v>
      </c>
      <c r="R63" s="99">
        <v>2</v>
      </c>
      <c r="S63" s="97">
        <v>7</v>
      </c>
    </row>
    <row r="64" spans="1:19" ht="15.75" thickTop="1" thickBot="1" x14ac:dyDescent="0.25">
      <c r="A64" s="45">
        <f t="shared" si="1"/>
        <v>7</v>
      </c>
      <c r="B64" s="143"/>
      <c r="C64" s="49">
        <v>1</v>
      </c>
      <c r="D64" s="25" t="s">
        <v>40</v>
      </c>
      <c r="E64" s="49">
        <v>9</v>
      </c>
      <c r="F64" s="49" t="s">
        <v>73</v>
      </c>
      <c r="G64" s="25" t="s">
        <v>55</v>
      </c>
      <c r="J64" s="108"/>
      <c r="K64" s="108"/>
      <c r="L64" s="109"/>
      <c r="M64" s="97"/>
      <c r="N64" s="97"/>
      <c r="O64" s="97"/>
      <c r="P64" s="97"/>
      <c r="Q64" s="97"/>
      <c r="R64" s="100"/>
      <c r="S64" s="97"/>
    </row>
    <row r="65" spans="1:19" ht="15.75" thickTop="1" thickBot="1" x14ac:dyDescent="0.25">
      <c r="A65" s="45">
        <f t="shared" si="1"/>
        <v>8</v>
      </c>
      <c r="B65" s="143"/>
      <c r="C65" s="49">
        <v>2</v>
      </c>
      <c r="D65" s="25" t="s">
        <v>39</v>
      </c>
      <c r="E65" s="49">
        <f>1800+100</f>
        <v>1900</v>
      </c>
      <c r="F65" s="49" t="s">
        <v>10</v>
      </c>
      <c r="G65" s="25" t="s">
        <v>55</v>
      </c>
      <c r="J65" s="109" t="s">
        <v>45</v>
      </c>
      <c r="K65" s="109"/>
      <c r="L65" s="109">
        <f>SUM(M65:S66)</f>
        <v>36</v>
      </c>
      <c r="M65" s="98">
        <v>2</v>
      </c>
      <c r="N65" s="97">
        <v>20</v>
      </c>
      <c r="O65" s="98" t="s">
        <v>54</v>
      </c>
      <c r="P65" s="97">
        <v>4</v>
      </c>
      <c r="Q65" s="97">
        <v>1</v>
      </c>
      <c r="R65" s="99">
        <v>5</v>
      </c>
      <c r="S65" s="97">
        <v>4</v>
      </c>
    </row>
    <row r="66" spans="1:19" ht="15.75" thickTop="1" thickBot="1" x14ac:dyDescent="0.25">
      <c r="A66" s="45">
        <f t="shared" si="1"/>
        <v>9</v>
      </c>
      <c r="B66" s="143"/>
      <c r="C66" s="49">
        <v>3</v>
      </c>
      <c r="D66" s="25" t="s">
        <v>22</v>
      </c>
      <c r="E66" s="49">
        <f>234+352+352</f>
        <v>938</v>
      </c>
      <c r="F66" s="49" t="s">
        <v>13</v>
      </c>
      <c r="G66" s="25" t="s">
        <v>55</v>
      </c>
      <c r="J66" s="109"/>
      <c r="K66" s="109"/>
      <c r="L66" s="109"/>
      <c r="M66" s="97"/>
      <c r="N66" s="97"/>
      <c r="O66" s="97"/>
      <c r="P66" s="97"/>
      <c r="Q66" s="97"/>
      <c r="R66" s="100"/>
      <c r="S66" s="97"/>
    </row>
    <row r="67" spans="1:19" ht="15.75" thickTop="1" thickBot="1" x14ac:dyDescent="0.25">
      <c r="A67" s="45">
        <f t="shared" si="1"/>
        <v>10</v>
      </c>
      <c r="B67" s="144"/>
      <c r="C67" s="41">
        <v>4</v>
      </c>
      <c r="D67" s="25" t="s">
        <v>35</v>
      </c>
      <c r="E67" s="26">
        <f>50+320+280+240</f>
        <v>890</v>
      </c>
      <c r="F67" s="25" t="s">
        <v>10</v>
      </c>
      <c r="G67" s="25" t="s">
        <v>55</v>
      </c>
      <c r="J67" s="109" t="s">
        <v>46</v>
      </c>
      <c r="K67" s="109"/>
      <c r="L67" s="114">
        <f>SUM(M67:S69)</f>
        <v>20</v>
      </c>
      <c r="M67" s="97">
        <v>9</v>
      </c>
      <c r="N67" s="97">
        <v>6</v>
      </c>
      <c r="O67" s="97" t="s">
        <v>54</v>
      </c>
      <c r="P67" s="97">
        <v>0</v>
      </c>
      <c r="Q67" s="97">
        <v>3</v>
      </c>
      <c r="R67" s="101">
        <v>2</v>
      </c>
      <c r="S67" s="97">
        <v>0</v>
      </c>
    </row>
    <row r="68" spans="1:19" ht="15.75" thickTop="1" thickBot="1" x14ac:dyDescent="0.25">
      <c r="A68" s="45">
        <f t="shared" si="1"/>
        <v>11</v>
      </c>
      <c r="B68" s="74" t="s">
        <v>8</v>
      </c>
      <c r="C68" s="73" t="s">
        <v>54</v>
      </c>
      <c r="D68" s="73" t="s">
        <v>54</v>
      </c>
      <c r="E68" s="73" t="s">
        <v>54</v>
      </c>
      <c r="F68" s="73" t="s">
        <v>54</v>
      </c>
      <c r="G68" s="73" t="s">
        <v>54</v>
      </c>
      <c r="J68" s="109"/>
      <c r="K68" s="109"/>
      <c r="L68" s="115"/>
      <c r="M68" s="97"/>
      <c r="N68" s="97"/>
      <c r="O68" s="97"/>
      <c r="P68" s="97"/>
      <c r="Q68" s="97"/>
      <c r="R68" s="102"/>
      <c r="S68" s="97"/>
    </row>
    <row r="69" spans="1:19" ht="15.75" thickTop="1" thickBot="1" x14ac:dyDescent="0.25">
      <c r="A69" s="45">
        <f t="shared" si="1"/>
        <v>12</v>
      </c>
      <c r="B69" s="125" t="s">
        <v>11</v>
      </c>
      <c r="C69" s="24">
        <v>6</v>
      </c>
      <c r="D69" s="25" t="s">
        <v>66</v>
      </c>
      <c r="E69" s="25">
        <f>1000+800+200+300</f>
        <v>2300</v>
      </c>
      <c r="F69" s="25" t="s">
        <v>10</v>
      </c>
      <c r="G69" s="25" t="s">
        <v>56</v>
      </c>
      <c r="J69" s="109"/>
      <c r="K69" s="109"/>
      <c r="L69" s="116"/>
      <c r="M69" s="97"/>
      <c r="N69" s="97"/>
      <c r="O69" s="97"/>
      <c r="P69" s="97"/>
      <c r="Q69" s="97"/>
      <c r="R69" s="103"/>
      <c r="S69" s="97"/>
    </row>
    <row r="70" spans="1:19" ht="15.75" customHeight="1" thickTop="1" thickBot="1" x14ac:dyDescent="0.25">
      <c r="A70" s="45">
        <f t="shared" si="1"/>
        <v>13</v>
      </c>
      <c r="B70" s="127"/>
      <c r="C70" s="45">
        <v>1</v>
      </c>
      <c r="D70" s="25" t="s">
        <v>35</v>
      </c>
      <c r="E70" s="25">
        <v>120</v>
      </c>
      <c r="F70" s="25" t="s">
        <v>10</v>
      </c>
      <c r="G70" s="25" t="s">
        <v>56</v>
      </c>
    </row>
    <row r="71" spans="1:19" ht="15.75" customHeight="1" thickTop="1" thickBot="1" x14ac:dyDescent="0.25">
      <c r="A71" s="45">
        <f t="shared" si="1"/>
        <v>14</v>
      </c>
      <c r="B71" s="126"/>
      <c r="C71" s="24">
        <v>6</v>
      </c>
      <c r="D71" s="25" t="s">
        <v>22</v>
      </c>
      <c r="E71" s="26">
        <f>120+120+78+120+120+105</f>
        <v>663</v>
      </c>
      <c r="F71" s="25" t="s">
        <v>13</v>
      </c>
      <c r="G71" s="25" t="s">
        <v>56</v>
      </c>
    </row>
    <row r="72" spans="1:19" ht="15.75" customHeight="1" thickTop="1" thickBot="1" x14ac:dyDescent="0.25">
      <c r="A72" s="45">
        <f t="shared" si="1"/>
        <v>15</v>
      </c>
      <c r="B72" s="125" t="s">
        <v>12</v>
      </c>
      <c r="C72" s="45">
        <v>3</v>
      </c>
      <c r="D72" s="25" t="s">
        <v>68</v>
      </c>
      <c r="E72" s="26">
        <f>450+450+300</f>
        <v>1200</v>
      </c>
      <c r="F72" s="25" t="s">
        <v>10</v>
      </c>
      <c r="G72" s="25" t="s">
        <v>55</v>
      </c>
    </row>
    <row r="73" spans="1:19" ht="15.75" thickTop="1" thickBot="1" x14ac:dyDescent="0.25">
      <c r="A73" s="45">
        <f t="shared" si="1"/>
        <v>16</v>
      </c>
      <c r="B73" s="127"/>
      <c r="C73" s="45">
        <v>2</v>
      </c>
      <c r="D73" s="25" t="s">
        <v>72</v>
      </c>
      <c r="E73" s="26">
        <f>150+125</f>
        <v>275</v>
      </c>
      <c r="F73" s="25" t="s">
        <v>10</v>
      </c>
      <c r="G73" s="25" t="s">
        <v>55</v>
      </c>
    </row>
    <row r="74" spans="1:19" ht="15.75" customHeight="1" thickTop="1" thickBot="1" x14ac:dyDescent="0.25">
      <c r="A74" s="45">
        <f t="shared" si="1"/>
        <v>17</v>
      </c>
      <c r="B74" s="127"/>
      <c r="C74" s="45">
        <v>3</v>
      </c>
      <c r="D74" s="25" t="s">
        <v>58</v>
      </c>
      <c r="E74" s="26">
        <f>900+900+600</f>
        <v>2400</v>
      </c>
      <c r="F74" s="25" t="s">
        <v>10</v>
      </c>
      <c r="G74" s="25" t="s">
        <v>55</v>
      </c>
    </row>
    <row r="75" spans="1:19" ht="15.75" thickTop="1" thickBot="1" x14ac:dyDescent="0.25">
      <c r="A75" s="45">
        <f t="shared" si="1"/>
        <v>18</v>
      </c>
      <c r="B75" s="127"/>
      <c r="C75" s="45">
        <v>1</v>
      </c>
      <c r="D75" s="25" t="s">
        <v>70</v>
      </c>
      <c r="E75" s="26">
        <v>100</v>
      </c>
      <c r="F75" s="25" t="s">
        <v>10</v>
      </c>
      <c r="G75" s="25" t="s">
        <v>55</v>
      </c>
    </row>
    <row r="76" spans="1:19" ht="15.75" thickTop="1" thickBot="1" x14ac:dyDescent="0.25">
      <c r="A76" s="45">
        <f t="shared" si="1"/>
        <v>19</v>
      </c>
      <c r="B76" s="127"/>
      <c r="C76" s="45">
        <v>1</v>
      </c>
      <c r="D76" s="25" t="s">
        <v>38</v>
      </c>
      <c r="E76" s="26">
        <v>400</v>
      </c>
      <c r="F76" s="25" t="s">
        <v>10</v>
      </c>
      <c r="G76" s="25" t="s">
        <v>55</v>
      </c>
    </row>
    <row r="77" spans="1:19" ht="15.75" thickTop="1" thickBot="1" x14ac:dyDescent="0.25">
      <c r="A77" s="45">
        <f t="shared" si="1"/>
        <v>20</v>
      </c>
      <c r="B77" s="126"/>
      <c r="C77" s="24">
        <v>1</v>
      </c>
      <c r="D77" s="25" t="s">
        <v>53</v>
      </c>
      <c r="E77" s="25">
        <v>250</v>
      </c>
      <c r="F77" s="25" t="s">
        <v>10</v>
      </c>
      <c r="G77" s="25" t="s">
        <v>56</v>
      </c>
    </row>
    <row r="78" spans="1:19" ht="15.6" customHeight="1" thickTop="1" thickBot="1" x14ac:dyDescent="0.25">
      <c r="A78" s="45">
        <f t="shared" si="1"/>
        <v>21</v>
      </c>
      <c r="B78" s="39" t="s">
        <v>5</v>
      </c>
      <c r="C78" s="49">
        <v>4</v>
      </c>
      <c r="D78" s="63" t="s">
        <v>22</v>
      </c>
      <c r="E78" s="63">
        <f>150+120+150+360</f>
        <v>780</v>
      </c>
      <c r="F78" s="63" t="s">
        <v>13</v>
      </c>
      <c r="G78" s="63" t="s">
        <v>56</v>
      </c>
    </row>
    <row r="79" spans="1:19" ht="16.5" customHeight="1" thickTop="1" thickBot="1" x14ac:dyDescent="0.25">
      <c r="A79" s="45">
        <f t="shared" si="1"/>
        <v>22</v>
      </c>
      <c r="B79" s="125" t="s">
        <v>7</v>
      </c>
      <c r="C79" s="49">
        <v>5</v>
      </c>
      <c r="D79" s="63" t="s">
        <v>22</v>
      </c>
      <c r="E79" s="63">
        <f>300+720+300+210+630</f>
        <v>2160</v>
      </c>
      <c r="F79" s="63" t="s">
        <v>13</v>
      </c>
      <c r="G79" s="63" t="s">
        <v>56</v>
      </c>
    </row>
    <row r="80" spans="1:19" ht="16.5" customHeight="1" thickTop="1" thickBot="1" x14ac:dyDescent="0.25">
      <c r="A80" s="45">
        <f t="shared" si="1"/>
        <v>23</v>
      </c>
      <c r="B80" s="127"/>
      <c r="C80" s="49">
        <v>1</v>
      </c>
      <c r="D80" s="63" t="s">
        <v>53</v>
      </c>
      <c r="E80" s="63">
        <v>1920</v>
      </c>
      <c r="F80" s="63" t="s">
        <v>10</v>
      </c>
      <c r="G80" s="63" t="s">
        <v>55</v>
      </c>
    </row>
    <row r="81" spans="1:19" ht="15.75" thickTop="1" thickBot="1" x14ac:dyDescent="0.25">
      <c r="A81" s="45">
        <f t="shared" si="1"/>
        <v>24</v>
      </c>
      <c r="B81" s="127"/>
      <c r="C81" s="49">
        <v>1</v>
      </c>
      <c r="D81" s="63" t="s">
        <v>38</v>
      </c>
      <c r="E81" s="63">
        <v>200</v>
      </c>
      <c r="F81" s="63" t="s">
        <v>10</v>
      </c>
      <c r="G81" s="63" t="s">
        <v>55</v>
      </c>
    </row>
    <row r="82" spans="1:19" ht="15.75" thickTop="1" thickBot="1" x14ac:dyDescent="0.25">
      <c r="A82" s="45">
        <f t="shared" si="1"/>
        <v>25</v>
      </c>
      <c r="B82" s="140"/>
      <c r="C82" s="45">
        <v>1</v>
      </c>
      <c r="D82" s="25" t="s">
        <v>37</v>
      </c>
      <c r="E82" s="25">
        <v>200</v>
      </c>
      <c r="F82" s="25" t="s">
        <v>10</v>
      </c>
      <c r="G82" s="25" t="s">
        <v>56</v>
      </c>
    </row>
    <row r="83" spans="1:19" ht="15.75" thickTop="1" thickBot="1" x14ac:dyDescent="0.25">
      <c r="A83" s="141" t="s">
        <v>4</v>
      </c>
      <c r="B83" s="141"/>
      <c r="C83" s="32">
        <f>SUM(C58:C82)</f>
        <v>64</v>
      </c>
      <c r="D83" s="32" t="s">
        <v>20</v>
      </c>
      <c r="E83" s="33" t="s">
        <v>20</v>
      </c>
      <c r="F83" s="32" t="s">
        <v>20</v>
      </c>
      <c r="G83" s="32" t="s">
        <v>20</v>
      </c>
    </row>
    <row r="84" spans="1:19" ht="15" thickTop="1" x14ac:dyDescent="0.2">
      <c r="A84" s="42"/>
      <c r="B84" s="27"/>
      <c r="C84" s="27"/>
      <c r="D84" s="27"/>
      <c r="E84" s="27"/>
      <c r="F84" s="27"/>
      <c r="G84" s="27"/>
    </row>
    <row r="85" spans="1:19" ht="15" thickBot="1" x14ac:dyDescent="0.25">
      <c r="A85" s="35"/>
      <c r="B85" s="34" t="s">
        <v>0</v>
      </c>
      <c r="C85" s="131">
        <v>45597</v>
      </c>
      <c r="D85" s="132"/>
      <c r="E85" s="35"/>
      <c r="F85" s="35"/>
      <c r="G85" s="35"/>
    </row>
    <row r="86" spans="1:19" ht="15.75" thickTop="1" thickBot="1" x14ac:dyDescent="0.25">
      <c r="A86" s="35"/>
      <c r="B86" s="35"/>
      <c r="C86" s="35"/>
      <c r="D86" s="35"/>
      <c r="E86" s="35"/>
      <c r="F86" s="35"/>
      <c r="G86" s="35"/>
    </row>
    <row r="87" spans="1:19" ht="15.75" thickTop="1" thickBot="1" x14ac:dyDescent="0.25">
      <c r="A87" s="35"/>
      <c r="B87" s="35"/>
      <c r="C87" s="35"/>
      <c r="D87" s="35"/>
      <c r="E87" s="35"/>
      <c r="F87" s="35"/>
      <c r="G87" s="35"/>
    </row>
    <row r="88" spans="1:19" ht="15.75" thickTop="1" thickBot="1" x14ac:dyDescent="0.25">
      <c r="A88" s="133" t="s">
        <v>1</v>
      </c>
      <c r="B88" s="133" t="s">
        <v>2</v>
      </c>
      <c r="C88" s="36" t="s">
        <v>25</v>
      </c>
      <c r="D88" s="37" t="s">
        <v>26</v>
      </c>
      <c r="E88" s="157" t="s">
        <v>15</v>
      </c>
      <c r="F88" s="133" t="s">
        <v>6</v>
      </c>
      <c r="G88" s="36" t="s">
        <v>14</v>
      </c>
      <c r="J88" s="109" t="s">
        <v>47</v>
      </c>
      <c r="K88" s="109"/>
      <c r="L88" s="109"/>
    </row>
    <row r="89" spans="1:19" ht="15.75" thickTop="1" thickBot="1" x14ac:dyDescent="0.25">
      <c r="A89" s="133"/>
      <c r="B89" s="133"/>
      <c r="C89" s="38" t="s">
        <v>27</v>
      </c>
      <c r="D89" s="38" t="s">
        <v>28</v>
      </c>
      <c r="E89" s="157"/>
      <c r="F89" s="133"/>
      <c r="G89" s="38" t="s">
        <v>3</v>
      </c>
      <c r="J89" s="109"/>
      <c r="K89" s="109"/>
      <c r="L89" s="109"/>
    </row>
    <row r="90" spans="1:19" ht="15.75" thickTop="1" thickBot="1" x14ac:dyDescent="0.25">
      <c r="A90" s="25">
        <v>1</v>
      </c>
      <c r="B90" s="125" t="s">
        <v>18</v>
      </c>
      <c r="C90" s="45">
        <v>7</v>
      </c>
      <c r="D90" s="25" t="s">
        <v>36</v>
      </c>
      <c r="E90" s="26">
        <f>360+120+120+80+240+80+360</f>
        <v>1360</v>
      </c>
      <c r="F90" s="25" t="s">
        <v>10</v>
      </c>
      <c r="G90" s="25" t="s">
        <v>50</v>
      </c>
      <c r="J90" s="109"/>
      <c r="K90" s="109"/>
      <c r="L90" s="109"/>
    </row>
    <row r="91" spans="1:19" ht="15.75" thickTop="1" thickBot="1" x14ac:dyDescent="0.25">
      <c r="A91" s="25">
        <f>+A90+1</f>
        <v>2</v>
      </c>
      <c r="B91" s="127"/>
      <c r="C91" s="45">
        <v>4</v>
      </c>
      <c r="D91" s="25" t="s">
        <v>71</v>
      </c>
      <c r="E91" s="26">
        <f>192+300+508+300</f>
        <v>1300</v>
      </c>
      <c r="F91" s="25" t="s">
        <v>10</v>
      </c>
      <c r="G91" s="25" t="s">
        <v>50</v>
      </c>
      <c r="J91" s="109"/>
      <c r="K91" s="109"/>
      <c r="L91" s="109"/>
      <c r="M91" s="104" t="s">
        <v>48</v>
      </c>
      <c r="N91" s="105"/>
      <c r="O91" s="105"/>
      <c r="P91" s="105"/>
      <c r="Q91" s="105"/>
      <c r="R91" s="105"/>
      <c r="S91" s="106"/>
    </row>
    <row r="92" spans="1:19" ht="15.75" thickTop="1" thickBot="1" x14ac:dyDescent="0.25">
      <c r="A92" s="25">
        <f t="shared" ref="A92:A106" si="2">+A91+1</f>
        <v>3</v>
      </c>
      <c r="B92" s="127"/>
      <c r="C92" s="45">
        <v>3</v>
      </c>
      <c r="D92" s="25" t="s">
        <v>22</v>
      </c>
      <c r="E92" s="26">
        <f>630+390+990</f>
        <v>2010</v>
      </c>
      <c r="F92" s="25" t="s">
        <v>60</v>
      </c>
      <c r="G92" s="25" t="s">
        <v>50</v>
      </c>
      <c r="J92" s="108" t="s">
        <v>64</v>
      </c>
      <c r="K92" s="108"/>
      <c r="L92" s="108"/>
      <c r="M92" s="110" t="s">
        <v>18</v>
      </c>
      <c r="N92" s="93" t="s">
        <v>9</v>
      </c>
      <c r="O92" s="93" t="s">
        <v>8</v>
      </c>
      <c r="P92" s="93" t="s">
        <v>11</v>
      </c>
      <c r="Q92" s="95" t="s">
        <v>12</v>
      </c>
      <c r="R92" s="93" t="s">
        <v>5</v>
      </c>
      <c r="S92" s="93" t="s">
        <v>7</v>
      </c>
    </row>
    <row r="93" spans="1:19" ht="15.75" thickTop="1" thickBot="1" x14ac:dyDescent="0.25">
      <c r="A93" s="25">
        <f t="shared" si="2"/>
        <v>4</v>
      </c>
      <c r="B93" s="127"/>
      <c r="C93" s="45">
        <v>2</v>
      </c>
      <c r="D93" s="25" t="s">
        <v>40</v>
      </c>
      <c r="E93" s="26">
        <f>2000+3000</f>
        <v>5000</v>
      </c>
      <c r="F93" s="25" t="s">
        <v>10</v>
      </c>
      <c r="G93" s="25" t="s">
        <v>50</v>
      </c>
      <c r="J93" s="108" t="s">
        <v>43</v>
      </c>
      <c r="K93" s="108"/>
      <c r="L93" s="58" t="s">
        <v>44</v>
      </c>
      <c r="M93" s="111"/>
      <c r="N93" s="107"/>
      <c r="O93" s="107"/>
      <c r="P93" s="107"/>
      <c r="Q93" s="112"/>
      <c r="R93" s="107"/>
      <c r="S93" s="107"/>
    </row>
    <row r="94" spans="1:19" ht="15.75" thickTop="1" thickBot="1" x14ac:dyDescent="0.25">
      <c r="A94" s="25">
        <f t="shared" si="2"/>
        <v>5</v>
      </c>
      <c r="B94" s="126"/>
      <c r="C94" s="45">
        <v>1</v>
      </c>
      <c r="D94" s="25" t="s">
        <v>66</v>
      </c>
      <c r="E94" s="26">
        <v>1000</v>
      </c>
      <c r="F94" s="25" t="s">
        <v>10</v>
      </c>
      <c r="G94" s="25" t="s">
        <v>50</v>
      </c>
      <c r="J94" s="108" t="s">
        <v>51</v>
      </c>
      <c r="K94" s="108"/>
      <c r="L94" s="109">
        <f>SUM(M94:S95)</f>
        <v>97</v>
      </c>
      <c r="M94" s="97">
        <v>0</v>
      </c>
      <c r="N94" s="97">
        <v>9</v>
      </c>
      <c r="O94" s="98">
        <v>1</v>
      </c>
      <c r="P94" s="97">
        <v>36</v>
      </c>
      <c r="Q94" s="97">
        <v>9</v>
      </c>
      <c r="R94" s="98">
        <v>34</v>
      </c>
      <c r="S94" s="97">
        <v>8</v>
      </c>
    </row>
    <row r="95" spans="1:19" ht="16.5" customHeight="1" thickTop="1" thickBot="1" x14ac:dyDescent="0.25">
      <c r="A95" s="25">
        <f t="shared" si="2"/>
        <v>6</v>
      </c>
      <c r="B95" s="142" t="s">
        <v>9</v>
      </c>
      <c r="C95" s="45">
        <v>5</v>
      </c>
      <c r="D95" s="25" t="s">
        <v>21</v>
      </c>
      <c r="E95" s="26">
        <f>220+664+480+480+220</f>
        <v>2064</v>
      </c>
      <c r="F95" s="25" t="s">
        <v>10</v>
      </c>
      <c r="G95" s="25" t="s">
        <v>49</v>
      </c>
      <c r="J95" s="108"/>
      <c r="K95" s="108"/>
      <c r="L95" s="109"/>
      <c r="M95" s="97"/>
      <c r="N95" s="97"/>
      <c r="O95" s="97"/>
      <c r="P95" s="97"/>
      <c r="Q95" s="97"/>
      <c r="R95" s="97"/>
      <c r="S95" s="97"/>
    </row>
    <row r="96" spans="1:19" ht="15.75" thickTop="1" thickBot="1" x14ac:dyDescent="0.25">
      <c r="A96" s="25">
        <f t="shared" si="2"/>
        <v>7</v>
      </c>
      <c r="B96" s="143"/>
      <c r="C96" s="45">
        <v>1</v>
      </c>
      <c r="D96" s="25" t="s">
        <v>40</v>
      </c>
      <c r="E96" s="26">
        <v>9</v>
      </c>
      <c r="F96" s="25" t="s">
        <v>73</v>
      </c>
      <c r="G96" s="25" t="s">
        <v>49</v>
      </c>
      <c r="J96" s="109" t="s">
        <v>45</v>
      </c>
      <c r="K96" s="109"/>
      <c r="L96" s="109">
        <f>SUM(M96:S97)</f>
        <v>38</v>
      </c>
      <c r="M96" s="97">
        <v>2</v>
      </c>
      <c r="N96" s="97">
        <v>20</v>
      </c>
      <c r="O96" s="97">
        <v>0</v>
      </c>
      <c r="P96" s="97">
        <v>6</v>
      </c>
      <c r="Q96" s="97">
        <v>2</v>
      </c>
      <c r="R96" s="97">
        <v>4</v>
      </c>
      <c r="S96" s="97">
        <v>4</v>
      </c>
    </row>
    <row r="97" spans="1:19" ht="15.75" thickTop="1" thickBot="1" x14ac:dyDescent="0.25">
      <c r="A97" s="25">
        <f t="shared" si="2"/>
        <v>8</v>
      </c>
      <c r="B97" s="144"/>
      <c r="C97" s="45">
        <v>3</v>
      </c>
      <c r="D97" s="25" t="s">
        <v>22</v>
      </c>
      <c r="E97" s="26">
        <f>307+335+242</f>
        <v>884</v>
      </c>
      <c r="F97" s="25" t="s">
        <v>60</v>
      </c>
      <c r="G97" s="25" t="s">
        <v>49</v>
      </c>
      <c r="J97" s="109"/>
      <c r="K97" s="109"/>
      <c r="L97" s="109"/>
      <c r="M97" s="97"/>
      <c r="N97" s="97"/>
      <c r="O97" s="97"/>
      <c r="P97" s="97"/>
      <c r="Q97" s="97"/>
      <c r="R97" s="97"/>
      <c r="S97" s="97"/>
    </row>
    <row r="98" spans="1:19" ht="15.75" thickTop="1" thickBot="1" x14ac:dyDescent="0.25">
      <c r="A98" s="25">
        <f t="shared" si="2"/>
        <v>9</v>
      </c>
      <c r="B98" s="125" t="s">
        <v>8</v>
      </c>
      <c r="C98" s="45">
        <v>1</v>
      </c>
      <c r="D98" s="25" t="s">
        <v>38</v>
      </c>
      <c r="E98" s="26">
        <v>200</v>
      </c>
      <c r="F98" s="25" t="s">
        <v>10</v>
      </c>
      <c r="G98" s="25" t="s">
        <v>49</v>
      </c>
      <c r="J98" s="109" t="s">
        <v>46</v>
      </c>
      <c r="K98" s="109"/>
      <c r="L98" s="114">
        <f>SUM(M98:S100)</f>
        <v>5</v>
      </c>
      <c r="M98" s="97">
        <v>2</v>
      </c>
      <c r="N98" s="97">
        <v>0</v>
      </c>
      <c r="O98" s="101">
        <v>0</v>
      </c>
      <c r="P98" s="97">
        <v>0</v>
      </c>
      <c r="Q98" s="97">
        <v>0</v>
      </c>
      <c r="R98" s="101">
        <v>3</v>
      </c>
      <c r="S98" s="97">
        <v>0</v>
      </c>
    </row>
    <row r="99" spans="1:19" ht="15.75" thickTop="1" thickBot="1" x14ac:dyDescent="0.25">
      <c r="A99" s="25">
        <f t="shared" si="2"/>
        <v>10</v>
      </c>
      <c r="B99" s="126"/>
      <c r="C99" s="49">
        <v>1</v>
      </c>
      <c r="D99" s="49" t="s">
        <v>21</v>
      </c>
      <c r="E99" s="49">
        <v>400</v>
      </c>
      <c r="F99" s="49" t="s">
        <v>10</v>
      </c>
      <c r="G99" s="49" t="s">
        <v>49</v>
      </c>
      <c r="J99" s="109"/>
      <c r="K99" s="109"/>
      <c r="L99" s="115"/>
      <c r="M99" s="97"/>
      <c r="N99" s="97"/>
      <c r="O99" s="102"/>
      <c r="P99" s="97"/>
      <c r="Q99" s="97"/>
      <c r="R99" s="102"/>
      <c r="S99" s="97"/>
    </row>
    <row r="100" spans="1:19" ht="15.75" thickTop="1" thickBot="1" x14ac:dyDescent="0.25">
      <c r="A100" s="25">
        <f t="shared" si="2"/>
        <v>11</v>
      </c>
      <c r="B100" s="125" t="s">
        <v>11</v>
      </c>
      <c r="C100" s="24">
        <v>4</v>
      </c>
      <c r="D100" s="25" t="s">
        <v>36</v>
      </c>
      <c r="E100" s="26">
        <f>100+160+120+120</f>
        <v>500</v>
      </c>
      <c r="F100" s="25" t="s">
        <v>10</v>
      </c>
      <c r="G100" s="25" t="s">
        <v>50</v>
      </c>
      <c r="J100" s="109"/>
      <c r="K100" s="109"/>
      <c r="L100" s="116"/>
      <c r="M100" s="97"/>
      <c r="N100" s="97"/>
      <c r="O100" s="103"/>
      <c r="P100" s="97"/>
      <c r="Q100" s="97"/>
      <c r="R100" s="103"/>
      <c r="S100" s="97"/>
    </row>
    <row r="101" spans="1:19" ht="15.75" thickTop="1" thickBot="1" x14ac:dyDescent="0.25">
      <c r="A101" s="25">
        <f t="shared" si="2"/>
        <v>12</v>
      </c>
      <c r="B101" s="127"/>
      <c r="C101" s="45">
        <v>1</v>
      </c>
      <c r="D101" s="25" t="s">
        <v>53</v>
      </c>
      <c r="E101" s="26">
        <v>360</v>
      </c>
      <c r="F101" s="25" t="s">
        <v>10</v>
      </c>
      <c r="G101" s="25" t="s">
        <v>50</v>
      </c>
    </row>
    <row r="102" spans="1:19" ht="15.75" thickTop="1" thickBot="1" x14ac:dyDescent="0.25">
      <c r="A102" s="25">
        <f t="shared" si="2"/>
        <v>13</v>
      </c>
      <c r="B102" s="127"/>
      <c r="C102" s="45">
        <v>6</v>
      </c>
      <c r="D102" s="25" t="s">
        <v>22</v>
      </c>
      <c r="E102" s="25">
        <f>120+120+105+78+120+120</f>
        <v>663</v>
      </c>
      <c r="F102" s="25" t="s">
        <v>60</v>
      </c>
      <c r="G102" s="25" t="s">
        <v>50</v>
      </c>
    </row>
    <row r="103" spans="1:19" ht="15.75" thickTop="1" thickBot="1" x14ac:dyDescent="0.25">
      <c r="A103" s="25">
        <f t="shared" si="2"/>
        <v>14</v>
      </c>
      <c r="B103" s="126"/>
      <c r="C103" s="45">
        <v>1</v>
      </c>
      <c r="D103" s="25" t="s">
        <v>66</v>
      </c>
      <c r="E103" s="26">
        <v>500</v>
      </c>
      <c r="F103" s="25" t="s">
        <v>10</v>
      </c>
      <c r="G103" s="25" t="s">
        <v>50</v>
      </c>
    </row>
    <row r="104" spans="1:19" ht="15.75" thickTop="1" thickBot="1" x14ac:dyDescent="0.25">
      <c r="A104" s="25">
        <f t="shared" si="2"/>
        <v>15</v>
      </c>
      <c r="B104" s="142" t="s">
        <v>12</v>
      </c>
      <c r="C104" s="24">
        <v>2</v>
      </c>
      <c r="D104" s="25" t="s">
        <v>53</v>
      </c>
      <c r="E104" s="25">
        <f>240+240</f>
        <v>480</v>
      </c>
      <c r="F104" s="25" t="s">
        <v>10</v>
      </c>
      <c r="G104" s="25" t="s">
        <v>49</v>
      </c>
    </row>
    <row r="105" spans="1:19" ht="15.75" thickTop="1" thickBot="1" x14ac:dyDescent="0.25">
      <c r="A105" s="25">
        <f t="shared" si="2"/>
        <v>16</v>
      </c>
      <c r="B105" s="143"/>
      <c r="C105" s="24">
        <v>1</v>
      </c>
      <c r="D105" s="25" t="s">
        <v>77</v>
      </c>
      <c r="E105" s="25">
        <v>960</v>
      </c>
      <c r="F105" s="25" t="s">
        <v>10</v>
      </c>
      <c r="G105" s="25" t="s">
        <v>49</v>
      </c>
    </row>
    <row r="106" spans="1:19" ht="15.75" thickTop="1" thickBot="1" x14ac:dyDescent="0.25">
      <c r="A106" s="25">
        <f t="shared" si="2"/>
        <v>17</v>
      </c>
      <c r="B106" s="143"/>
      <c r="C106" s="45">
        <v>1</v>
      </c>
      <c r="D106" s="25" t="s">
        <v>36</v>
      </c>
      <c r="E106" s="25">
        <v>40</v>
      </c>
      <c r="F106" s="25" t="s">
        <v>10</v>
      </c>
      <c r="G106" s="25" t="s">
        <v>49</v>
      </c>
    </row>
    <row r="107" spans="1:19" ht="15.75" thickTop="1" thickBot="1" x14ac:dyDescent="0.25">
      <c r="A107" s="45">
        <f t="shared" ref="A107:A111" si="3">+A106+1</f>
        <v>18</v>
      </c>
      <c r="B107" s="25" t="s">
        <v>5</v>
      </c>
      <c r="C107" s="49">
        <v>5</v>
      </c>
      <c r="D107" s="49" t="s">
        <v>22</v>
      </c>
      <c r="E107" s="49">
        <f>240+120+270+270+270</f>
        <v>1170</v>
      </c>
      <c r="F107" s="49" t="s">
        <v>60</v>
      </c>
      <c r="G107" s="49" t="s">
        <v>50</v>
      </c>
    </row>
    <row r="108" spans="1:19" ht="15.75" thickTop="1" thickBot="1" x14ac:dyDescent="0.25">
      <c r="A108" s="45">
        <f t="shared" si="3"/>
        <v>19</v>
      </c>
      <c r="B108" s="125" t="s">
        <v>7</v>
      </c>
      <c r="C108" s="49">
        <v>2</v>
      </c>
      <c r="D108" s="49" t="s">
        <v>53</v>
      </c>
      <c r="E108" s="49">
        <f>1800+200</f>
        <v>2000</v>
      </c>
      <c r="F108" s="49" t="s">
        <v>10</v>
      </c>
      <c r="G108" s="49" t="s">
        <v>50</v>
      </c>
    </row>
    <row r="109" spans="1:19" ht="15.75" thickTop="1" thickBot="1" x14ac:dyDescent="0.25">
      <c r="A109" s="45">
        <f t="shared" si="3"/>
        <v>20</v>
      </c>
      <c r="B109" s="127"/>
      <c r="C109" s="49">
        <v>1</v>
      </c>
      <c r="D109" s="49" t="s">
        <v>35</v>
      </c>
      <c r="E109" s="49">
        <v>200</v>
      </c>
      <c r="F109" s="49" t="s">
        <v>10</v>
      </c>
      <c r="G109" s="49" t="s">
        <v>50</v>
      </c>
    </row>
    <row r="110" spans="1:19" ht="15.75" thickTop="1" thickBot="1" x14ac:dyDescent="0.25">
      <c r="A110" s="45">
        <f t="shared" si="3"/>
        <v>21</v>
      </c>
      <c r="B110" s="127"/>
      <c r="C110" s="49">
        <v>4</v>
      </c>
      <c r="D110" s="49" t="s">
        <v>22</v>
      </c>
      <c r="E110" s="49">
        <f>210+570+60+120</f>
        <v>960</v>
      </c>
      <c r="F110" s="49" t="s">
        <v>60</v>
      </c>
      <c r="G110" s="49" t="s">
        <v>50</v>
      </c>
    </row>
    <row r="111" spans="1:19" ht="15.75" thickTop="1" thickBot="1" x14ac:dyDescent="0.25">
      <c r="A111" s="45">
        <f t="shared" si="3"/>
        <v>22</v>
      </c>
      <c r="B111" s="126"/>
      <c r="C111" s="29">
        <v>1</v>
      </c>
      <c r="D111" s="30" t="s">
        <v>42</v>
      </c>
      <c r="E111" s="26">
        <v>1300</v>
      </c>
      <c r="F111" s="25" t="s">
        <v>10</v>
      </c>
      <c r="G111" s="25" t="s">
        <v>50</v>
      </c>
    </row>
    <row r="112" spans="1:19" ht="15.75" thickTop="1" thickBot="1" x14ac:dyDescent="0.25">
      <c r="A112" s="139" t="s">
        <v>4</v>
      </c>
      <c r="B112" s="139"/>
      <c r="C112" s="32">
        <f>SUM(C90:C111)</f>
        <v>57</v>
      </c>
      <c r="D112" s="32" t="s">
        <v>20</v>
      </c>
      <c r="E112" s="33" t="s">
        <v>20</v>
      </c>
      <c r="F112" s="32" t="s">
        <v>20</v>
      </c>
      <c r="G112" s="32" t="s">
        <v>20</v>
      </c>
    </row>
    <row r="113" spans="1:19" ht="15" thickTop="1" x14ac:dyDescent="0.2">
      <c r="A113" s="42"/>
      <c r="B113" s="27"/>
      <c r="C113" s="27"/>
      <c r="D113" s="27"/>
      <c r="E113" s="27"/>
      <c r="F113" s="27"/>
      <c r="G113" s="27"/>
    </row>
    <row r="114" spans="1:19" ht="15" thickBot="1" x14ac:dyDescent="0.25">
      <c r="A114" s="35"/>
      <c r="B114" s="34" t="s">
        <v>0</v>
      </c>
      <c r="C114" s="131">
        <v>45627</v>
      </c>
      <c r="D114" s="132"/>
      <c r="E114" s="35"/>
      <c r="F114" s="35"/>
      <c r="G114" s="35"/>
    </row>
    <row r="115" spans="1:19" ht="15.75" thickTop="1" thickBot="1" x14ac:dyDescent="0.25">
      <c r="A115" s="35"/>
      <c r="B115" s="35"/>
      <c r="C115" s="35"/>
      <c r="D115" s="35"/>
      <c r="E115" s="35"/>
      <c r="F115" s="35"/>
      <c r="G115" s="35"/>
      <c r="J115" s="109" t="s">
        <v>47</v>
      </c>
      <c r="K115" s="109"/>
      <c r="L115" s="109"/>
    </row>
    <row r="116" spans="1:19" ht="14.45" customHeight="1" thickTop="1" thickBot="1" x14ac:dyDescent="0.25">
      <c r="A116" s="40"/>
      <c r="B116" s="40"/>
      <c r="C116" s="40"/>
      <c r="D116" s="40"/>
      <c r="E116" s="40"/>
      <c r="F116" s="40"/>
      <c r="G116" s="40"/>
      <c r="J116" s="109"/>
      <c r="K116" s="109"/>
      <c r="L116" s="109"/>
    </row>
    <row r="117" spans="1:19" ht="15.75" thickTop="1" thickBot="1" x14ac:dyDescent="0.25">
      <c r="A117" s="158" t="s">
        <v>1</v>
      </c>
      <c r="B117" s="160" t="s">
        <v>2</v>
      </c>
      <c r="C117" s="166" t="s">
        <v>23</v>
      </c>
      <c r="D117" s="117" t="s">
        <v>24</v>
      </c>
      <c r="E117" s="162" t="s">
        <v>15</v>
      </c>
      <c r="F117" s="164" t="s">
        <v>6</v>
      </c>
      <c r="G117" s="117" t="s">
        <v>32</v>
      </c>
      <c r="J117" s="109"/>
      <c r="K117" s="109"/>
      <c r="L117" s="109"/>
    </row>
    <row r="118" spans="1:19" ht="14.25" customHeight="1" thickTop="1" thickBot="1" x14ac:dyDescent="0.25">
      <c r="A118" s="159"/>
      <c r="B118" s="161"/>
      <c r="C118" s="167"/>
      <c r="D118" s="118"/>
      <c r="E118" s="163"/>
      <c r="F118" s="165"/>
      <c r="G118" s="118"/>
      <c r="J118" s="109"/>
      <c r="K118" s="109"/>
      <c r="L118" s="109"/>
      <c r="M118" s="104" t="s">
        <v>48</v>
      </c>
      <c r="N118" s="105"/>
      <c r="O118" s="105"/>
      <c r="P118" s="105"/>
      <c r="Q118" s="105"/>
      <c r="R118" s="105"/>
      <c r="S118" s="106"/>
    </row>
    <row r="119" spans="1:19" ht="14.45" customHeight="1" thickTop="1" thickBot="1" x14ac:dyDescent="0.3">
      <c r="A119" s="44">
        <v>1</v>
      </c>
      <c r="B119" s="125" t="s">
        <v>18</v>
      </c>
      <c r="C119" s="80">
        <v>2</v>
      </c>
      <c r="D119" s="80" t="s">
        <v>22</v>
      </c>
      <c r="E119" s="82">
        <f>318+762</f>
        <v>1080</v>
      </c>
      <c r="F119" s="83" t="s">
        <v>13</v>
      </c>
      <c r="G119" s="80" t="s">
        <v>56</v>
      </c>
      <c r="J119" s="119" t="s">
        <v>65</v>
      </c>
      <c r="K119" s="120"/>
      <c r="L119" s="121"/>
      <c r="M119" s="61" t="s">
        <v>18</v>
      </c>
      <c r="N119" s="60" t="s">
        <v>9</v>
      </c>
      <c r="O119" s="60" t="s">
        <v>8</v>
      </c>
      <c r="P119" s="60" t="s">
        <v>11</v>
      </c>
      <c r="Q119" s="62" t="s">
        <v>12</v>
      </c>
      <c r="R119" s="60" t="s">
        <v>5</v>
      </c>
      <c r="S119" s="60" t="s">
        <v>7</v>
      </c>
    </row>
    <row r="120" spans="1:19" ht="15.75" thickTop="1" thickBot="1" x14ac:dyDescent="0.25">
      <c r="A120" s="46">
        <f>+A119+1</f>
        <v>2</v>
      </c>
      <c r="B120" s="127"/>
      <c r="C120" s="80">
        <v>5</v>
      </c>
      <c r="D120" s="80" t="s">
        <v>74</v>
      </c>
      <c r="E120" s="82">
        <v>13</v>
      </c>
      <c r="F120" s="83" t="s">
        <v>75</v>
      </c>
      <c r="G120" s="80" t="s">
        <v>56</v>
      </c>
      <c r="J120" s="108" t="s">
        <v>43</v>
      </c>
      <c r="K120" s="108"/>
      <c r="L120" s="58" t="s">
        <v>44</v>
      </c>
    </row>
    <row r="121" spans="1:19" ht="15.75" thickTop="1" thickBot="1" x14ac:dyDescent="0.25">
      <c r="A121" s="46">
        <f t="shared" ref="A121:A134" si="4">+A120+1</f>
        <v>3</v>
      </c>
      <c r="B121" s="127"/>
      <c r="C121" s="80">
        <v>12</v>
      </c>
      <c r="D121" s="80" t="s">
        <v>35</v>
      </c>
      <c r="E121" s="82">
        <f>80+360+120+360+120+360+120+240+120+120+80+360</f>
        <v>2440</v>
      </c>
      <c r="F121" s="83" t="s">
        <v>10</v>
      </c>
      <c r="G121" s="80" t="s">
        <v>56</v>
      </c>
      <c r="J121" s="108" t="s">
        <v>51</v>
      </c>
      <c r="K121" s="108"/>
      <c r="L121" s="109">
        <f>SUM(M121:S122)</f>
        <v>84</v>
      </c>
      <c r="M121" s="97">
        <v>0</v>
      </c>
      <c r="N121" s="97">
        <v>13</v>
      </c>
      <c r="O121" s="98">
        <v>0</v>
      </c>
      <c r="P121" s="97">
        <v>7</v>
      </c>
      <c r="Q121" s="97">
        <v>11</v>
      </c>
      <c r="R121" s="97">
        <v>53</v>
      </c>
      <c r="S121" s="97">
        <v>0</v>
      </c>
    </row>
    <row r="122" spans="1:19" ht="15.75" thickTop="1" thickBot="1" x14ac:dyDescent="0.25">
      <c r="A122" s="46">
        <f t="shared" si="4"/>
        <v>4</v>
      </c>
      <c r="B122" s="126"/>
      <c r="C122" s="31">
        <v>4</v>
      </c>
      <c r="D122" s="49" t="s">
        <v>76</v>
      </c>
      <c r="E122" s="49">
        <f>300+300+300+300</f>
        <v>1200</v>
      </c>
      <c r="F122" s="49" t="s">
        <v>10</v>
      </c>
      <c r="G122" s="49" t="s">
        <v>56</v>
      </c>
      <c r="J122" s="108"/>
      <c r="K122" s="108"/>
      <c r="L122" s="109"/>
      <c r="M122" s="97"/>
      <c r="N122" s="97"/>
      <c r="O122" s="97"/>
      <c r="P122" s="97"/>
      <c r="Q122" s="97"/>
      <c r="R122" s="97"/>
      <c r="S122" s="97"/>
    </row>
    <row r="123" spans="1:19" ht="15.75" thickTop="1" thickBot="1" x14ac:dyDescent="0.25">
      <c r="A123" s="46">
        <f t="shared" si="4"/>
        <v>5</v>
      </c>
      <c r="B123" s="125" t="s">
        <v>9</v>
      </c>
      <c r="C123" s="45">
        <v>2</v>
      </c>
      <c r="D123" s="25" t="s">
        <v>22</v>
      </c>
      <c r="E123" s="26">
        <f>292+292</f>
        <v>584</v>
      </c>
      <c r="F123" s="25" t="s">
        <v>13</v>
      </c>
      <c r="G123" s="25" t="s">
        <v>56</v>
      </c>
      <c r="J123" s="109" t="s">
        <v>45</v>
      </c>
      <c r="K123" s="109"/>
      <c r="L123" s="109">
        <f>SUM(M123:S124)</f>
        <v>38</v>
      </c>
      <c r="M123" s="97">
        <v>2</v>
      </c>
      <c r="N123" s="97">
        <v>18</v>
      </c>
      <c r="O123" s="98">
        <v>1</v>
      </c>
      <c r="P123" s="97">
        <v>9</v>
      </c>
      <c r="Q123" s="97">
        <v>2</v>
      </c>
      <c r="R123" s="97">
        <v>4</v>
      </c>
      <c r="S123" s="97">
        <v>2</v>
      </c>
    </row>
    <row r="124" spans="1:19" ht="15.75" thickTop="1" thickBot="1" x14ac:dyDescent="0.25">
      <c r="A124" s="46">
        <f t="shared" si="4"/>
        <v>6</v>
      </c>
      <c r="B124" s="127"/>
      <c r="C124" s="45">
        <v>1</v>
      </c>
      <c r="D124" s="25" t="s">
        <v>74</v>
      </c>
      <c r="E124" s="26">
        <v>5000</v>
      </c>
      <c r="F124" s="25" t="s">
        <v>10</v>
      </c>
      <c r="G124" s="25" t="s">
        <v>49</v>
      </c>
      <c r="J124" s="109"/>
      <c r="K124" s="109"/>
      <c r="L124" s="109"/>
      <c r="M124" s="97"/>
      <c r="N124" s="97"/>
      <c r="O124" s="97"/>
      <c r="P124" s="97"/>
      <c r="Q124" s="97"/>
      <c r="R124" s="97"/>
      <c r="S124" s="97"/>
    </row>
    <row r="125" spans="1:19" ht="15" customHeight="1" thickTop="1" thickBot="1" x14ac:dyDescent="0.25">
      <c r="A125" s="46">
        <f t="shared" si="4"/>
        <v>7</v>
      </c>
      <c r="B125" s="127"/>
      <c r="C125" s="45">
        <v>4</v>
      </c>
      <c r="D125" s="25" t="s">
        <v>21</v>
      </c>
      <c r="E125" s="26">
        <f>480+480+800+800</f>
        <v>2560</v>
      </c>
      <c r="F125" s="25" t="s">
        <v>10</v>
      </c>
      <c r="G125" s="25" t="s">
        <v>49</v>
      </c>
      <c r="J125" s="109" t="s">
        <v>46</v>
      </c>
      <c r="K125" s="109"/>
      <c r="L125" s="114">
        <f>SUM(M125:S128)</f>
        <v>38</v>
      </c>
      <c r="M125" s="97">
        <v>12</v>
      </c>
      <c r="N125" s="97">
        <v>6</v>
      </c>
      <c r="O125" s="98">
        <v>0</v>
      </c>
      <c r="P125" s="97">
        <v>0</v>
      </c>
      <c r="Q125" s="97">
        <v>2</v>
      </c>
      <c r="R125" s="97">
        <v>18</v>
      </c>
      <c r="S125" s="97">
        <v>0</v>
      </c>
    </row>
    <row r="126" spans="1:19" ht="15.75" thickTop="1" thickBot="1" x14ac:dyDescent="0.25">
      <c r="A126" s="46">
        <f t="shared" si="4"/>
        <v>8</v>
      </c>
      <c r="B126" s="126"/>
      <c r="C126" s="45">
        <v>1</v>
      </c>
      <c r="D126" s="25" t="s">
        <v>36</v>
      </c>
      <c r="E126" s="26">
        <v>450</v>
      </c>
      <c r="F126" s="25" t="s">
        <v>10</v>
      </c>
      <c r="G126" s="25" t="s">
        <v>49</v>
      </c>
      <c r="J126" s="109"/>
      <c r="K126" s="109"/>
      <c r="L126" s="115"/>
      <c r="M126" s="97"/>
      <c r="N126" s="97"/>
      <c r="O126" s="97"/>
      <c r="P126" s="97"/>
      <c r="Q126" s="97"/>
      <c r="R126" s="97"/>
      <c r="S126" s="97"/>
    </row>
    <row r="127" spans="1:19" ht="15.75" thickTop="1" thickBot="1" x14ac:dyDescent="0.25">
      <c r="A127" s="46">
        <f t="shared" si="4"/>
        <v>9</v>
      </c>
      <c r="B127" s="92" t="s">
        <v>8</v>
      </c>
      <c r="C127" s="49">
        <v>1</v>
      </c>
      <c r="D127" s="49" t="s">
        <v>22</v>
      </c>
      <c r="E127" s="49">
        <v>1193</v>
      </c>
      <c r="F127" s="49" t="s">
        <v>13</v>
      </c>
      <c r="G127" s="49" t="s">
        <v>56</v>
      </c>
      <c r="J127" s="109"/>
      <c r="K127" s="109"/>
      <c r="L127" s="115"/>
      <c r="M127" s="97"/>
      <c r="N127" s="97"/>
      <c r="O127" s="97"/>
      <c r="P127" s="97"/>
      <c r="Q127" s="97"/>
      <c r="R127" s="97"/>
      <c r="S127" s="97"/>
    </row>
    <row r="128" spans="1:19" ht="15" customHeight="1" thickTop="1" thickBot="1" x14ac:dyDescent="0.25">
      <c r="A128" s="46">
        <f t="shared" si="4"/>
        <v>10</v>
      </c>
      <c r="B128" s="125" t="s">
        <v>11</v>
      </c>
      <c r="C128" s="56">
        <v>5</v>
      </c>
      <c r="D128" s="39" t="s">
        <v>22</v>
      </c>
      <c r="E128" s="39">
        <f>75+51+56+38+70</f>
        <v>290</v>
      </c>
      <c r="F128" s="39" t="s">
        <v>10</v>
      </c>
      <c r="G128" s="39" t="s">
        <v>56</v>
      </c>
      <c r="J128" s="109"/>
      <c r="K128" s="109"/>
      <c r="L128" s="116"/>
      <c r="M128" s="97"/>
      <c r="N128" s="97"/>
      <c r="O128" s="97"/>
      <c r="P128" s="97"/>
      <c r="Q128" s="97"/>
      <c r="R128" s="97"/>
      <c r="S128" s="97"/>
    </row>
    <row r="129" spans="1:19" ht="15.75" thickTop="1" thickBot="1" x14ac:dyDescent="0.25">
      <c r="A129" s="46">
        <f t="shared" si="4"/>
        <v>11</v>
      </c>
      <c r="B129" s="126"/>
      <c r="C129" s="56">
        <v>2</v>
      </c>
      <c r="D129" s="39" t="s">
        <v>36</v>
      </c>
      <c r="E129" s="39">
        <f>120+160</f>
        <v>280</v>
      </c>
      <c r="F129" s="39" t="s">
        <v>10</v>
      </c>
      <c r="G129" s="39" t="s">
        <v>56</v>
      </c>
      <c r="J129" s="78"/>
      <c r="K129" s="78"/>
      <c r="L129" s="78"/>
      <c r="M129" s="79"/>
      <c r="N129" s="79"/>
      <c r="O129" s="79"/>
      <c r="P129" s="79"/>
      <c r="Q129" s="79"/>
      <c r="R129" s="79"/>
      <c r="S129" s="79"/>
    </row>
    <row r="130" spans="1:19" ht="15.75" thickTop="1" thickBot="1" x14ac:dyDescent="0.25">
      <c r="A130" s="46">
        <f t="shared" si="4"/>
        <v>12</v>
      </c>
      <c r="B130" s="142" t="s">
        <v>12</v>
      </c>
      <c r="C130" s="56">
        <v>1</v>
      </c>
      <c r="D130" s="39" t="s">
        <v>37</v>
      </c>
      <c r="E130" s="39"/>
      <c r="F130" s="39" t="s">
        <v>10</v>
      </c>
      <c r="G130" s="39" t="s">
        <v>49</v>
      </c>
      <c r="J130" s="78"/>
      <c r="K130" s="78"/>
      <c r="L130" s="78"/>
      <c r="M130" s="79"/>
      <c r="N130" s="79"/>
      <c r="O130" s="79"/>
      <c r="P130" s="79"/>
      <c r="Q130" s="79"/>
      <c r="R130" s="79"/>
      <c r="S130" s="79"/>
    </row>
    <row r="131" spans="1:19" ht="15.75" thickTop="1" thickBot="1" x14ac:dyDescent="0.25">
      <c r="A131" s="46">
        <f t="shared" si="4"/>
        <v>13</v>
      </c>
      <c r="B131" s="144"/>
      <c r="C131" s="56">
        <v>1</v>
      </c>
      <c r="D131" s="39" t="s">
        <v>59</v>
      </c>
      <c r="E131" s="39"/>
      <c r="F131" s="39" t="s">
        <v>10</v>
      </c>
      <c r="G131" s="39" t="s">
        <v>49</v>
      </c>
    </row>
    <row r="132" spans="1:19" ht="15.75" thickTop="1" thickBot="1" x14ac:dyDescent="0.25">
      <c r="A132" s="46">
        <f t="shared" si="4"/>
        <v>14</v>
      </c>
      <c r="B132" s="56" t="s">
        <v>5</v>
      </c>
      <c r="C132" s="65" t="s">
        <v>57</v>
      </c>
      <c r="D132" s="65" t="s">
        <v>57</v>
      </c>
      <c r="E132" s="65" t="s">
        <v>57</v>
      </c>
      <c r="F132" s="65" t="s">
        <v>57</v>
      </c>
      <c r="G132" s="65" t="s">
        <v>57</v>
      </c>
    </row>
    <row r="133" spans="1:19" ht="15.75" thickTop="1" thickBot="1" x14ac:dyDescent="0.25">
      <c r="A133" s="46">
        <f t="shared" si="4"/>
        <v>15</v>
      </c>
      <c r="B133" s="125" t="s">
        <v>7</v>
      </c>
      <c r="C133" s="65">
        <v>2</v>
      </c>
      <c r="D133" s="65" t="s">
        <v>37</v>
      </c>
      <c r="E133" s="65">
        <f>300+200</f>
        <v>500</v>
      </c>
      <c r="F133" s="65" t="s">
        <v>10</v>
      </c>
      <c r="G133" s="65" t="s">
        <v>49</v>
      </c>
    </row>
    <row r="134" spans="1:19" ht="15.75" thickTop="1" thickBot="1" x14ac:dyDescent="0.25">
      <c r="A134" s="46">
        <f t="shared" si="4"/>
        <v>16</v>
      </c>
      <c r="B134" s="126"/>
      <c r="C134" s="56">
        <v>2</v>
      </c>
      <c r="D134" s="56" t="s">
        <v>22</v>
      </c>
      <c r="E134" s="56">
        <f>1080+1080</f>
        <v>2160</v>
      </c>
      <c r="F134" s="56" t="s">
        <v>13</v>
      </c>
      <c r="G134" s="56" t="s">
        <v>56</v>
      </c>
    </row>
    <row r="135" spans="1:19" ht="15.75" thickTop="1" thickBot="1" x14ac:dyDescent="0.25">
      <c r="A135" s="138" t="s">
        <v>4</v>
      </c>
      <c r="B135" s="139"/>
      <c r="C135" s="64">
        <f>SUM(C119:C134)</f>
        <v>45</v>
      </c>
      <c r="D135" s="64" t="s">
        <v>20</v>
      </c>
      <c r="E135" s="66" t="s">
        <v>20</v>
      </c>
      <c r="F135" s="64" t="s">
        <v>20</v>
      </c>
      <c r="G135" s="64" t="s">
        <v>20</v>
      </c>
    </row>
    <row r="136" spans="1:19" ht="15" thickTop="1" x14ac:dyDescent="0.2">
      <c r="B136" s="84"/>
      <c r="C136" s="85"/>
      <c r="D136" s="85"/>
      <c r="E136" s="86"/>
      <c r="F136" s="85"/>
      <c r="G136" s="85"/>
    </row>
    <row r="137" spans="1:19" ht="15" thickBot="1" x14ac:dyDescent="0.25">
      <c r="B137" s="85"/>
      <c r="C137" s="85"/>
      <c r="D137" s="85"/>
      <c r="E137" s="86"/>
      <c r="F137" s="85"/>
      <c r="G137" s="85"/>
    </row>
    <row r="138" spans="1:19" ht="29.25" customHeight="1" thickTop="1" thickBot="1" x14ac:dyDescent="0.25">
      <c r="A138" s="128" t="s">
        <v>33</v>
      </c>
      <c r="B138" s="129"/>
      <c r="C138" s="130"/>
    </row>
    <row r="139" spans="1:19" ht="29.25" customHeight="1" thickTop="1" thickBot="1" x14ac:dyDescent="0.25">
      <c r="A139" s="135" t="s">
        <v>61</v>
      </c>
      <c r="B139" s="136"/>
      <c r="C139" s="137"/>
      <c r="D139" s="6"/>
      <c r="E139" s="6"/>
      <c r="F139" s="6"/>
      <c r="G139" s="6"/>
    </row>
    <row r="140" spans="1:19" ht="29.25" customHeight="1" thickTop="1" thickBot="1" x14ac:dyDescent="0.25">
      <c r="A140" s="91" t="s">
        <v>1</v>
      </c>
      <c r="B140" s="7" t="s">
        <v>29</v>
      </c>
      <c r="C140" s="8" t="s">
        <v>31</v>
      </c>
      <c r="D140" s="69">
        <f>SUM(C51,C83,C112,C135)</f>
        <v>235</v>
      </c>
      <c r="E140" s="3"/>
      <c r="F140" s="3"/>
      <c r="G140" s="3"/>
    </row>
    <row r="141" spans="1:19" ht="15.75" thickTop="1" thickBot="1" x14ac:dyDescent="0.25">
      <c r="A141" s="88">
        <v>1</v>
      </c>
      <c r="B141" s="10" t="s">
        <v>18</v>
      </c>
      <c r="C141" s="50">
        <f>+C27+C28+C29+C30+C31+C58+C59+C60+C61+C62+C90+C91+C92+C93+C94+C119+C120+C121+C122</f>
        <v>77</v>
      </c>
      <c r="D141" s="4"/>
      <c r="E141" s="2"/>
      <c r="F141" s="2"/>
      <c r="G141" s="2"/>
    </row>
    <row r="142" spans="1:19" ht="15.75" thickTop="1" thickBot="1" x14ac:dyDescent="0.25">
      <c r="A142" s="89">
        <v>2</v>
      </c>
      <c r="B142" s="9" t="s">
        <v>9</v>
      </c>
      <c r="C142" s="51">
        <f>+C32+C33+C34+C63+C64+C65+C66+C67+C95+C96+C97+C123+C124+C125+C126</f>
        <v>37</v>
      </c>
      <c r="D142" s="4"/>
      <c r="E142" s="2"/>
      <c r="F142" s="2"/>
      <c r="G142" s="2"/>
    </row>
    <row r="143" spans="1:19" ht="15.75" thickTop="1" thickBot="1" x14ac:dyDescent="0.25">
      <c r="A143" s="89">
        <v>3</v>
      </c>
      <c r="B143" s="11" t="s">
        <v>8</v>
      </c>
      <c r="C143" s="52">
        <f>+C98+C99+C127</f>
        <v>3</v>
      </c>
      <c r="D143" s="5"/>
      <c r="E143" s="2"/>
      <c r="F143" s="2"/>
      <c r="G143" s="2"/>
    </row>
    <row r="144" spans="1:19" ht="15.75" thickTop="1" thickBot="1" x14ac:dyDescent="0.25">
      <c r="A144" s="87">
        <v>4</v>
      </c>
      <c r="B144" s="11" t="s">
        <v>11</v>
      </c>
      <c r="C144" s="52">
        <f>+C36+C37+C38+C39+C69+C70+C71+C100+C101+C102+C103+C128+C129</f>
        <v>48</v>
      </c>
      <c r="D144" s="5"/>
      <c r="E144" s="2"/>
      <c r="F144" s="2"/>
      <c r="G144" s="2"/>
    </row>
    <row r="145" spans="1:7" ht="15.75" thickTop="1" thickBot="1" x14ac:dyDescent="0.25">
      <c r="A145" s="87">
        <v>5</v>
      </c>
      <c r="B145" s="10" t="s">
        <v>12</v>
      </c>
      <c r="C145" s="53">
        <f>C40+C41+C42+C43+C44+C45+C46+C72+C73+C74+C75+C76+C77+C104+C105+C106+C130+C131</f>
        <v>28</v>
      </c>
      <c r="D145" s="5"/>
      <c r="E145" s="2"/>
      <c r="F145" s="2"/>
      <c r="G145" s="2"/>
    </row>
    <row r="146" spans="1:7" ht="15.75" thickTop="1" thickBot="1" x14ac:dyDescent="0.25">
      <c r="A146" s="90">
        <v>6</v>
      </c>
      <c r="B146" s="12" t="s">
        <v>30</v>
      </c>
      <c r="C146" s="54">
        <f>SUM(C47,C78,C107)</f>
        <v>18</v>
      </c>
      <c r="D146" s="5"/>
      <c r="E146" s="2"/>
      <c r="F146" s="2"/>
      <c r="G146" s="2"/>
    </row>
    <row r="147" spans="1:7" ht="15.75" thickTop="1" thickBot="1" x14ac:dyDescent="0.25">
      <c r="A147" s="87">
        <v>7</v>
      </c>
      <c r="B147" s="12" t="s">
        <v>7</v>
      </c>
      <c r="C147" s="54">
        <f>C48+C49+C50+C79+C80+C81+C82+C108+C109+C110+C111+C133+C134</f>
        <v>24</v>
      </c>
      <c r="D147" s="5"/>
      <c r="E147" s="2"/>
      <c r="F147" s="2"/>
      <c r="G147" s="2"/>
    </row>
    <row r="148" spans="1:7" ht="15.75" thickTop="1" thickBot="1" x14ac:dyDescent="0.25">
      <c r="B148" s="81" t="s">
        <v>34</v>
      </c>
      <c r="C148" s="55">
        <f>SUM(C141:C147)</f>
        <v>235</v>
      </c>
      <c r="D148" s="5"/>
      <c r="E148" s="2"/>
      <c r="F148" s="2"/>
      <c r="G148" s="2"/>
    </row>
    <row r="149" spans="1:7" ht="15.75" customHeight="1" thickTop="1" x14ac:dyDescent="0.2"/>
    <row r="152" spans="1:7" ht="15" thickBot="1" x14ac:dyDescent="0.25"/>
    <row r="153" spans="1:7" ht="15.75" thickTop="1" thickBot="1" x14ac:dyDescent="0.25">
      <c r="B153" s="124" t="s">
        <v>33</v>
      </c>
      <c r="C153" s="124"/>
      <c r="D153" s="124"/>
    </row>
    <row r="154" spans="1:7" ht="15.75" thickTop="1" thickBot="1" x14ac:dyDescent="0.25">
      <c r="B154" s="109" t="s">
        <v>47</v>
      </c>
      <c r="C154" s="109"/>
      <c r="D154" s="109"/>
    </row>
    <row r="155" spans="1:7" ht="15.75" thickTop="1" thickBot="1" x14ac:dyDescent="0.25">
      <c r="B155" s="109"/>
      <c r="C155" s="109"/>
      <c r="D155" s="109"/>
    </row>
    <row r="156" spans="1:7" ht="15.75" thickTop="1" thickBot="1" x14ac:dyDescent="0.25">
      <c r="B156" s="104" t="s">
        <v>61</v>
      </c>
      <c r="C156" s="105"/>
      <c r="D156" s="106"/>
    </row>
    <row r="157" spans="1:7" ht="15.75" thickTop="1" thickBot="1" x14ac:dyDescent="0.25">
      <c r="B157" s="108" t="s">
        <v>43</v>
      </c>
      <c r="C157" s="108"/>
      <c r="D157" s="58" t="s">
        <v>44</v>
      </c>
      <c r="E157" s="57"/>
    </row>
    <row r="158" spans="1:7" ht="15.75" thickTop="1" thickBot="1" x14ac:dyDescent="0.25">
      <c r="B158" s="122" t="s">
        <v>51</v>
      </c>
      <c r="C158" s="122"/>
      <c r="D158" s="59">
        <f>SUM(L31,L63,L94,L121)</f>
        <v>206</v>
      </c>
      <c r="E158" s="72">
        <f>SUM(M31:S32,M63:S64,M94:S95,M121:S122)</f>
        <v>206</v>
      </c>
    </row>
    <row r="159" spans="1:7" ht="15.75" thickTop="1" thickBot="1" x14ac:dyDescent="0.25">
      <c r="B159" s="123" t="s">
        <v>45</v>
      </c>
      <c r="C159" s="123"/>
      <c r="D159" s="67">
        <f>SUM(L33,L65,L96,L123)</f>
        <v>146</v>
      </c>
      <c r="E159" s="72">
        <f>SUM(M33:S34,M65:S66,M96:S97,M123:S124)</f>
        <v>146</v>
      </c>
    </row>
    <row r="160" spans="1:7" ht="15.75" thickTop="1" thickBot="1" x14ac:dyDescent="0.25">
      <c r="B160" s="123" t="s">
        <v>46</v>
      </c>
      <c r="C160" s="123"/>
      <c r="D160" s="77">
        <f>SUM(L98,L125,L67,L35)</f>
        <v>121</v>
      </c>
      <c r="E160" s="72">
        <f>SUM(M35:S37,M67:T69,M98:S100,M125:S128)</f>
        <v>121</v>
      </c>
    </row>
    <row r="161" spans="3:4" ht="15" thickTop="1" x14ac:dyDescent="0.2">
      <c r="C161" s="70"/>
      <c r="D161" s="71"/>
    </row>
  </sheetData>
  <mergeCells count="207">
    <mergeCell ref="C3:K3"/>
    <mergeCell ref="C4:K4"/>
    <mergeCell ref="C5:K5"/>
    <mergeCell ref="A17:S17"/>
    <mergeCell ref="E88:E89"/>
    <mergeCell ref="F88:F89"/>
    <mergeCell ref="A112:B112"/>
    <mergeCell ref="B104:B106"/>
    <mergeCell ref="A117:A118"/>
    <mergeCell ref="B117:B118"/>
    <mergeCell ref="E117:E118"/>
    <mergeCell ref="F117:F118"/>
    <mergeCell ref="C114:D114"/>
    <mergeCell ref="C117:C118"/>
    <mergeCell ref="B95:B97"/>
    <mergeCell ref="B108:B111"/>
    <mergeCell ref="B100:B103"/>
    <mergeCell ref="B90:B94"/>
    <mergeCell ref="B98:B99"/>
    <mergeCell ref="E56:E57"/>
    <mergeCell ref="A20:G20"/>
    <mergeCell ref="C22:D22"/>
    <mergeCell ref="A25:A26"/>
    <mergeCell ref="B25:B26"/>
    <mergeCell ref="E25:E26"/>
    <mergeCell ref="F25:F26"/>
    <mergeCell ref="A51:B51"/>
    <mergeCell ref="F56:F57"/>
    <mergeCell ref="B36:B39"/>
    <mergeCell ref="B48:B50"/>
    <mergeCell ref="B32:B34"/>
    <mergeCell ref="B40:B46"/>
    <mergeCell ref="B27:B31"/>
    <mergeCell ref="C53:D53"/>
    <mergeCell ref="C85:D85"/>
    <mergeCell ref="B156:D156"/>
    <mergeCell ref="A56:A57"/>
    <mergeCell ref="B56:B57"/>
    <mergeCell ref="A88:A89"/>
    <mergeCell ref="B88:B89"/>
    <mergeCell ref="B58:B62"/>
    <mergeCell ref="A139:C139"/>
    <mergeCell ref="A135:B135"/>
    <mergeCell ref="B79:B82"/>
    <mergeCell ref="A83:B83"/>
    <mergeCell ref="B69:B71"/>
    <mergeCell ref="B72:B77"/>
    <mergeCell ref="B63:B67"/>
    <mergeCell ref="B119:B122"/>
    <mergeCell ref="B128:B129"/>
    <mergeCell ref="B130:B131"/>
    <mergeCell ref="G117:G118"/>
    <mergeCell ref="J119:L119"/>
    <mergeCell ref="J115:L118"/>
    <mergeCell ref="B158:C158"/>
    <mergeCell ref="B159:C159"/>
    <mergeCell ref="B160:C160"/>
    <mergeCell ref="B157:C157"/>
    <mergeCell ref="B153:D153"/>
    <mergeCell ref="B154:D155"/>
    <mergeCell ref="J125:K128"/>
    <mergeCell ref="L125:L128"/>
    <mergeCell ref="D117:D118"/>
    <mergeCell ref="J123:K124"/>
    <mergeCell ref="L123:L124"/>
    <mergeCell ref="B133:B134"/>
    <mergeCell ref="B123:B126"/>
    <mergeCell ref="A138:C138"/>
    <mergeCell ref="J98:K100"/>
    <mergeCell ref="L98:L100"/>
    <mergeCell ref="J88:L91"/>
    <mergeCell ref="J67:K69"/>
    <mergeCell ref="L67:L69"/>
    <mergeCell ref="J65:K66"/>
    <mergeCell ref="L65:L66"/>
    <mergeCell ref="J120:K120"/>
    <mergeCell ref="J121:K122"/>
    <mergeCell ref="J96:K97"/>
    <mergeCell ref="L96:L97"/>
    <mergeCell ref="L121:L122"/>
    <mergeCell ref="J61:L61"/>
    <mergeCell ref="J62:K62"/>
    <mergeCell ref="M31:M32"/>
    <mergeCell ref="M33:M34"/>
    <mergeCell ref="N31:N32"/>
    <mergeCell ref="O31:O32"/>
    <mergeCell ref="M35:M37"/>
    <mergeCell ref="N35:N37"/>
    <mergeCell ref="O35:O37"/>
    <mergeCell ref="J31:K32"/>
    <mergeCell ref="L31:L32"/>
    <mergeCell ref="J33:K34"/>
    <mergeCell ref="L33:L34"/>
    <mergeCell ref="J35:K37"/>
    <mergeCell ref="L35:L37"/>
    <mergeCell ref="M61:M62"/>
    <mergeCell ref="N61:N62"/>
    <mergeCell ref="O61:O62"/>
    <mergeCell ref="M28:S28"/>
    <mergeCell ref="J57:L60"/>
    <mergeCell ref="M60:S60"/>
    <mergeCell ref="P35:P37"/>
    <mergeCell ref="Q35:Q37"/>
    <mergeCell ref="R35:R37"/>
    <mergeCell ref="S35:S37"/>
    <mergeCell ref="P31:P32"/>
    <mergeCell ref="Q31:Q32"/>
    <mergeCell ref="R31:R32"/>
    <mergeCell ref="S31:S32"/>
    <mergeCell ref="N33:N34"/>
    <mergeCell ref="O33:O34"/>
    <mergeCell ref="P33:P34"/>
    <mergeCell ref="Q33:Q34"/>
    <mergeCell ref="R33:R34"/>
    <mergeCell ref="S33:S34"/>
    <mergeCell ref="J25:L28"/>
    <mergeCell ref="J29:L29"/>
    <mergeCell ref="J30:K30"/>
    <mergeCell ref="M29:M30"/>
    <mergeCell ref="N29:N30"/>
    <mergeCell ref="O29:O30"/>
    <mergeCell ref="P29:P30"/>
    <mergeCell ref="J63:K64"/>
    <mergeCell ref="L63:L64"/>
    <mergeCell ref="M63:M64"/>
    <mergeCell ref="M92:M93"/>
    <mergeCell ref="N92:N93"/>
    <mergeCell ref="O92:O93"/>
    <mergeCell ref="R94:R95"/>
    <mergeCell ref="J92:L92"/>
    <mergeCell ref="J93:K93"/>
    <mergeCell ref="J94:K95"/>
    <mergeCell ref="L94:L95"/>
    <mergeCell ref="P92:P93"/>
    <mergeCell ref="Q92:Q93"/>
    <mergeCell ref="R92:R93"/>
    <mergeCell ref="R96:R97"/>
    <mergeCell ref="S96:S97"/>
    <mergeCell ref="M94:M95"/>
    <mergeCell ref="N94:N95"/>
    <mergeCell ref="O94:O95"/>
    <mergeCell ref="P94:P95"/>
    <mergeCell ref="Q94:Q95"/>
    <mergeCell ref="S94:S95"/>
    <mergeCell ref="M98:M100"/>
    <mergeCell ref="N98:N100"/>
    <mergeCell ref="O98:O100"/>
    <mergeCell ref="P98:P100"/>
    <mergeCell ref="Q98:Q100"/>
    <mergeCell ref="M96:M97"/>
    <mergeCell ref="N96:N97"/>
    <mergeCell ref="O96:O97"/>
    <mergeCell ref="P96:P97"/>
    <mergeCell ref="Q96:Q97"/>
    <mergeCell ref="M123:M124"/>
    <mergeCell ref="N123:N124"/>
    <mergeCell ref="O123:O124"/>
    <mergeCell ref="P123:P124"/>
    <mergeCell ref="Q123:Q124"/>
    <mergeCell ref="R123:R124"/>
    <mergeCell ref="S123:S124"/>
    <mergeCell ref="Q121:Q122"/>
    <mergeCell ref="M118:S118"/>
    <mergeCell ref="R121:R122"/>
    <mergeCell ref="S121:S122"/>
    <mergeCell ref="M121:M122"/>
    <mergeCell ref="N121:N122"/>
    <mergeCell ref="O121:O122"/>
    <mergeCell ref="P121:P122"/>
    <mergeCell ref="Q29:Q30"/>
    <mergeCell ref="R29:R30"/>
    <mergeCell ref="S29:S30"/>
    <mergeCell ref="P125:P128"/>
    <mergeCell ref="Q125:Q128"/>
    <mergeCell ref="R125:R128"/>
    <mergeCell ref="S125:S128"/>
    <mergeCell ref="R98:R100"/>
    <mergeCell ref="S98:S100"/>
    <mergeCell ref="P67:P69"/>
    <mergeCell ref="Q67:Q69"/>
    <mergeCell ref="R67:R69"/>
    <mergeCell ref="S67:S69"/>
    <mergeCell ref="M91:S91"/>
    <mergeCell ref="M67:M69"/>
    <mergeCell ref="N67:N69"/>
    <mergeCell ref="O67:O69"/>
    <mergeCell ref="S63:S64"/>
    <mergeCell ref="M65:M66"/>
    <mergeCell ref="N65:N66"/>
    <mergeCell ref="M125:M128"/>
    <mergeCell ref="N125:N128"/>
    <mergeCell ref="O125:O128"/>
    <mergeCell ref="S92:S93"/>
    <mergeCell ref="P61:P62"/>
    <mergeCell ref="Q61:Q62"/>
    <mergeCell ref="R61:R62"/>
    <mergeCell ref="S61:S62"/>
    <mergeCell ref="S65:S66"/>
    <mergeCell ref="N63:N64"/>
    <mergeCell ref="O63:O64"/>
    <mergeCell ref="P63:P64"/>
    <mergeCell ref="Q63:Q64"/>
    <mergeCell ref="R63:R64"/>
    <mergeCell ref="O65:O66"/>
    <mergeCell ref="P65:P66"/>
    <mergeCell ref="Q65:Q66"/>
    <mergeCell ref="R65:R66"/>
  </mergeCells>
  <conditionalFormatting sqref="C148">
    <cfRule type="expression" dxfId="3" priority="8">
      <formula>$C$148=$D$140</formula>
    </cfRule>
  </conditionalFormatting>
  <conditionalFormatting sqref="D158">
    <cfRule type="cellIs" dxfId="2" priority="5" operator="equal">
      <formula>$E$158</formula>
    </cfRule>
  </conditionalFormatting>
  <conditionalFormatting sqref="D159">
    <cfRule type="cellIs" dxfId="1" priority="2" operator="equal">
      <formula>$E$159</formula>
    </cfRule>
  </conditionalFormatting>
  <conditionalFormatting sqref="D160">
    <cfRule type="cellIs" dxfId="0" priority="1" operator="equal">
      <formula>$E$160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rowBreaks count="1" manualBreakCount="1">
    <brk id="8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SEPTIEMBRE-DICIEMBRE 2024</vt:lpstr>
      <vt:lpstr>'SEPTIEMBRE-DICIEMBRE 2024'!Área_de_impresión</vt:lpstr>
      <vt:lpstr>'SEPTIEMBRE-DICIEMBRE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Enrique Calderón Hernández</cp:lastModifiedBy>
  <cp:lastPrinted>2025-01-22T12:52:52Z</cp:lastPrinted>
  <dcterms:created xsi:type="dcterms:W3CDTF">2018-08-30T17:28:14Z</dcterms:created>
  <dcterms:modified xsi:type="dcterms:W3CDTF">2025-01-22T12:53:01Z</dcterms:modified>
</cp:coreProperties>
</file>